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феврал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Лист2!$A$1:$N$69</definedName>
    <definedName name="_xlnm.Print_Area" localSheetId="4">Лист5!#REF!</definedName>
  </definedNames>
  <calcPr calcId="162913"/>
</workbook>
</file>

<file path=xl/calcChain.xml><?xml version="1.0" encoding="utf-8"?>
<calcChain xmlns="http://schemas.openxmlformats.org/spreadsheetml/2006/main">
  <c r="E49" i="2" l="1"/>
  <c r="D48" i="2"/>
  <c r="AL89" i="1"/>
  <c r="AL88" i="1"/>
  <c r="N16" i="6" l="1"/>
  <c r="N93" i="6"/>
  <c r="N81" i="6"/>
  <c r="N65" i="6"/>
  <c r="N63" i="6"/>
  <c r="M58" i="6"/>
  <c r="N52" i="6"/>
  <c r="N50" i="6"/>
  <c r="N45" i="6"/>
  <c r="N43" i="6"/>
  <c r="N40" i="6"/>
  <c r="E98" i="6"/>
  <c r="E97" i="6"/>
  <c r="E96" i="6"/>
  <c r="E95" i="6"/>
  <c r="E93" i="6"/>
  <c r="F93" i="6" s="1"/>
  <c r="K92" i="6"/>
  <c r="F92" i="6"/>
  <c r="K91" i="6"/>
  <c r="F91" i="6"/>
  <c r="H90" i="6"/>
  <c r="F90" i="6"/>
  <c r="H89" i="6"/>
  <c r="E89" i="6"/>
  <c r="F89" i="6" s="1"/>
  <c r="F88" i="6"/>
  <c r="E87" i="6"/>
  <c r="F87" i="6" s="1"/>
  <c r="F86" i="6"/>
  <c r="F85" i="6"/>
  <c r="E84" i="6"/>
  <c r="F84" i="6" s="1"/>
  <c r="E83" i="6"/>
  <c r="F83" i="6" s="1"/>
  <c r="K82" i="6"/>
  <c r="F82" i="6"/>
  <c r="F81" i="6"/>
  <c r="K80" i="6"/>
  <c r="E80" i="6"/>
  <c r="F80" i="6" s="1"/>
  <c r="F79" i="6"/>
  <c r="K78" i="6"/>
  <c r="F78" i="6"/>
  <c r="F77" i="6"/>
  <c r="F76" i="6"/>
  <c r="F75" i="6"/>
  <c r="F74" i="6"/>
  <c r="F73" i="6"/>
  <c r="K72" i="6"/>
  <c r="E72" i="6"/>
  <c r="F72" i="6" s="1"/>
  <c r="F71" i="6"/>
  <c r="F70" i="6"/>
  <c r="F69" i="6"/>
  <c r="F68" i="6"/>
  <c r="F67" i="6"/>
  <c r="F66" i="6"/>
  <c r="E65" i="6"/>
  <c r="F65" i="6" s="1"/>
  <c r="E64" i="6"/>
  <c r="F64" i="6" s="1"/>
  <c r="F63" i="6"/>
  <c r="F62" i="6"/>
  <c r="J58" i="6"/>
  <c r="G58" i="6"/>
  <c r="D58" i="6"/>
  <c r="E53" i="6"/>
  <c r="F53" i="6" s="1"/>
  <c r="F52" i="6"/>
  <c r="F51" i="6"/>
  <c r="F50" i="6"/>
  <c r="F49" i="6"/>
  <c r="E48" i="6"/>
  <c r="F48" i="6" s="1"/>
  <c r="F47" i="6"/>
  <c r="F46" i="6"/>
  <c r="F45" i="6"/>
  <c r="K44" i="6"/>
  <c r="F44" i="6"/>
  <c r="E43" i="6"/>
  <c r="F43" i="6" s="1"/>
  <c r="F42" i="6"/>
  <c r="F41" i="6"/>
  <c r="E40" i="6"/>
  <c r="F40" i="6" s="1"/>
  <c r="F39" i="6"/>
  <c r="F38" i="6"/>
  <c r="F37" i="6"/>
  <c r="F36" i="6"/>
  <c r="F35" i="6"/>
  <c r="E34" i="6"/>
  <c r="F34" i="6" s="1"/>
  <c r="F33" i="6"/>
  <c r="E32" i="6"/>
  <c r="F32" i="6" s="1"/>
  <c r="E31" i="6"/>
  <c r="F31" i="6" s="1"/>
  <c r="E30" i="6"/>
  <c r="F30" i="6" s="1"/>
  <c r="N84" i="9" l="1"/>
  <c r="AF97" i="1" l="1"/>
  <c r="AC97" i="1"/>
  <c r="AF96" i="1"/>
  <c r="AC96" i="1"/>
  <c r="AF95" i="1"/>
  <c r="AF94" i="1"/>
  <c r="AC94" i="1"/>
  <c r="Z93" i="1"/>
  <c r="AF92" i="1"/>
  <c r="AG92" i="1" s="1"/>
  <c r="AC92" i="1"/>
  <c r="AD92" i="1" s="1"/>
  <c r="W92" i="1"/>
  <c r="AL91" i="1"/>
  <c r="AG91" i="1"/>
  <c r="AD91" i="1"/>
  <c r="AL90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D86" i="1" s="1"/>
  <c r="AG85" i="1"/>
  <c r="AD85" i="1"/>
  <c r="AG84" i="1"/>
  <c r="AD84" i="1"/>
  <c r="Z84" i="1"/>
  <c r="AF83" i="1"/>
  <c r="AG83" i="1" s="1"/>
  <c r="AC83" i="1"/>
  <c r="AD83" i="1" s="1"/>
  <c r="AF82" i="1"/>
  <c r="AG82" i="1" s="1"/>
  <c r="AC82" i="1"/>
  <c r="AD82" i="1" s="1"/>
  <c r="AL81" i="1"/>
  <c r="AG81" i="1"/>
  <c r="AD81" i="1"/>
  <c r="AG80" i="1"/>
  <c r="AC80" i="1"/>
  <c r="AD80" i="1" s="1"/>
  <c r="W80" i="1"/>
  <c r="AL79" i="1"/>
  <c r="AF79" i="1"/>
  <c r="AG79" i="1" s="1"/>
  <c r="AC79" i="1"/>
  <c r="AD79" i="1" s="1"/>
  <c r="AG78" i="1"/>
  <c r="AD78" i="1"/>
  <c r="Z78" i="1"/>
  <c r="AL77" i="1"/>
  <c r="AG77" i="1"/>
  <c r="AD77" i="1"/>
  <c r="AG76" i="1"/>
  <c r="AD76" i="1"/>
  <c r="AG75" i="1"/>
  <c r="AD75" i="1"/>
  <c r="AG74" i="1"/>
  <c r="AD74" i="1"/>
  <c r="AG73" i="1"/>
  <c r="AD73" i="1"/>
  <c r="AG72" i="1"/>
  <c r="AD72" i="1"/>
  <c r="AL71" i="1"/>
  <c r="AF71" i="1"/>
  <c r="AG71" i="1" s="1"/>
  <c r="AC71" i="1"/>
  <c r="AD71" i="1" s="1"/>
  <c r="AG70" i="1"/>
  <c r="AD70" i="1"/>
  <c r="AG69" i="1"/>
  <c r="AD69" i="1"/>
  <c r="AG68" i="1"/>
  <c r="AD68" i="1"/>
  <c r="AG67" i="1"/>
  <c r="AD67" i="1"/>
  <c r="AG66" i="1"/>
  <c r="AC66" i="1"/>
  <c r="AD66" i="1" s="1"/>
  <c r="AG65" i="1"/>
  <c r="AD65" i="1"/>
  <c r="AF64" i="1"/>
  <c r="AG64" i="1" s="1"/>
  <c r="AC64" i="1"/>
  <c r="AD64" i="1" s="1"/>
  <c r="W64" i="1"/>
  <c r="AF63" i="1"/>
  <c r="AG63" i="1" s="1"/>
  <c r="AD63" i="1"/>
  <c r="AG62" i="1"/>
  <c r="AD62" i="1"/>
  <c r="W62" i="1"/>
  <c r="AG61" i="1"/>
  <c r="AD61" i="1"/>
  <c r="AK57" i="1"/>
  <c r="AH57" i="1"/>
  <c r="AE57" i="1"/>
  <c r="AB57" i="1"/>
  <c r="Y57" i="1"/>
  <c r="V57" i="1"/>
  <c r="AF52" i="1"/>
  <c r="AG52" i="1" s="1"/>
  <c r="AD52" i="1"/>
  <c r="AG51" i="1"/>
  <c r="AD51" i="1"/>
  <c r="W51" i="1"/>
  <c r="AG50" i="1"/>
  <c r="AD50" i="1"/>
  <c r="Z50" i="1"/>
  <c r="AG49" i="1"/>
  <c r="AD49" i="1"/>
  <c r="Z49" i="1"/>
  <c r="W49" i="1"/>
  <c r="AG48" i="1"/>
  <c r="AD48" i="1"/>
  <c r="AF47" i="1"/>
  <c r="AG47" i="1" s="1"/>
  <c r="AD47" i="1"/>
  <c r="AC47" i="1"/>
  <c r="AG46" i="1"/>
  <c r="AD46" i="1"/>
  <c r="AG45" i="1"/>
  <c r="AD45" i="1"/>
  <c r="AG44" i="1"/>
  <c r="AD44" i="1"/>
  <c r="W44" i="1"/>
  <c r="AL43" i="1"/>
  <c r="AG43" i="1"/>
  <c r="AD43" i="1"/>
  <c r="AF42" i="1"/>
  <c r="AG42" i="1" s="1"/>
  <c r="AC42" i="1"/>
  <c r="AD42" i="1" s="1"/>
  <c r="W42" i="1"/>
  <c r="AG41" i="1"/>
  <c r="AD41" i="1"/>
  <c r="AG40" i="1"/>
  <c r="AD40" i="1"/>
  <c r="AF39" i="1"/>
  <c r="AG39" i="1" s="1"/>
  <c r="AD39" i="1"/>
  <c r="W39" i="1"/>
  <c r="AG38" i="1"/>
  <c r="AD38" i="1"/>
  <c r="AG37" i="1"/>
  <c r="AD37" i="1"/>
  <c r="AG36" i="1"/>
  <c r="AD36" i="1"/>
  <c r="AG35" i="1"/>
  <c r="AD35" i="1"/>
  <c r="AG34" i="1"/>
  <c r="AD34" i="1"/>
  <c r="AF33" i="1"/>
  <c r="AG33" i="1" s="1"/>
  <c r="AC33" i="1"/>
  <c r="AD33" i="1" s="1"/>
  <c r="AG32" i="1"/>
  <c r="AD32" i="1"/>
  <c r="AF31" i="1"/>
  <c r="AG31" i="1" s="1"/>
  <c r="AC31" i="1"/>
  <c r="AD31" i="1" s="1"/>
  <c r="AF30" i="1"/>
  <c r="AG30" i="1" s="1"/>
  <c r="AD30" i="1"/>
  <c r="AF29" i="1"/>
  <c r="AG29" i="1" s="1"/>
  <c r="AC29" i="1"/>
  <c r="AD29" i="1" s="1"/>
  <c r="AI85" i="9"/>
  <c r="AI84" i="9"/>
  <c r="AK53" i="9"/>
  <c r="AH53" i="9"/>
  <c r="AB53" i="9"/>
  <c r="AE53" i="9"/>
  <c r="AF78" i="9"/>
  <c r="AG78" i="9" s="1"/>
  <c r="AF79" i="9"/>
  <c r="AF82" i="9"/>
  <c r="AF88" i="9"/>
  <c r="AF91" i="9"/>
  <c r="AF92" i="9"/>
  <c r="AF93" i="9"/>
  <c r="AC92" i="9"/>
  <c r="AC90" i="9"/>
  <c r="AC88" i="9"/>
  <c r="AD88" i="9" s="1"/>
  <c r="AC82" i="9"/>
  <c r="AD82" i="9" s="1"/>
  <c r="AC79" i="9"/>
  <c r="AC78" i="9"/>
  <c r="AD78" i="9" s="1"/>
  <c r="AC76" i="9"/>
  <c r="AC75" i="9"/>
  <c r="AD75" i="9" s="1"/>
  <c r="W88" i="9"/>
  <c r="W76" i="9"/>
  <c r="P53" i="9"/>
  <c r="M53" i="9"/>
  <c r="J53" i="9"/>
  <c r="D53" i="9"/>
  <c r="Q67" i="9"/>
  <c r="Q77" i="9"/>
  <c r="N85" i="9"/>
  <c r="K76" i="9"/>
  <c r="K88" i="9"/>
  <c r="E92" i="9"/>
  <c r="E88" i="9"/>
  <c r="AJ94" i="9"/>
  <c r="AJ95" i="9" s="1"/>
  <c r="AA94" i="9"/>
  <c r="AA95" i="9" s="1"/>
  <c r="X94" i="9"/>
  <c r="X95" i="9" s="1"/>
  <c r="U94" i="9"/>
  <c r="U95" i="9" s="1"/>
  <c r="R94" i="9"/>
  <c r="R95" i="9" s="1"/>
  <c r="O94" i="9"/>
  <c r="O95" i="9" s="1"/>
  <c r="L94" i="9"/>
  <c r="L95" i="9" s="1"/>
  <c r="I94" i="9"/>
  <c r="I95" i="9" s="1"/>
  <c r="Z89" i="9"/>
  <c r="AG88" i="9"/>
  <c r="AG87" i="9"/>
  <c r="AD87" i="9"/>
  <c r="AG86" i="9"/>
  <c r="AD86" i="9"/>
  <c r="AG85" i="9"/>
  <c r="AD85" i="9"/>
  <c r="AG84" i="9"/>
  <c r="AD84" i="9"/>
  <c r="AG83" i="9"/>
  <c r="AD83" i="9"/>
  <c r="AG82" i="9"/>
  <c r="AG81" i="9"/>
  <c r="AD81" i="9"/>
  <c r="AG80" i="9"/>
  <c r="AD80" i="9"/>
  <c r="Z80" i="9"/>
  <c r="AG79" i="9"/>
  <c r="AD79" i="9"/>
  <c r="AG77" i="9"/>
  <c r="AD77" i="9"/>
  <c r="AG76" i="9"/>
  <c r="AD76" i="9"/>
  <c r="AG75" i="9"/>
  <c r="AG74" i="9"/>
  <c r="AD74" i="9"/>
  <c r="Z74" i="9"/>
  <c r="AG73" i="9"/>
  <c r="AD73" i="9"/>
  <c r="AG72" i="9"/>
  <c r="AD72" i="9"/>
  <c r="AG71" i="9"/>
  <c r="AD71" i="9"/>
  <c r="T71" i="9"/>
  <c r="H71" i="9"/>
  <c r="F71" i="9"/>
  <c r="F94" i="9" s="1"/>
  <c r="F95" i="9" s="1"/>
  <c r="AG70" i="9"/>
  <c r="AD70" i="9"/>
  <c r="AG69" i="9"/>
  <c r="AD69" i="9"/>
  <c r="AG68" i="9"/>
  <c r="AD68" i="9"/>
  <c r="AG67" i="9"/>
  <c r="AD67" i="9"/>
  <c r="AG66" i="9"/>
  <c r="AD66" i="9"/>
  <c r="AG65" i="9"/>
  <c r="AD65" i="9"/>
  <c r="AG64" i="9"/>
  <c r="AD64" i="9"/>
  <c r="AG63" i="9"/>
  <c r="AD63" i="9"/>
  <c r="AG62" i="9"/>
  <c r="AD62" i="9"/>
  <c r="AG61" i="9"/>
  <c r="AD61" i="9"/>
  <c r="AG60" i="9"/>
  <c r="AD60" i="9"/>
  <c r="AG59" i="9"/>
  <c r="AD59" i="9"/>
  <c r="AG58" i="9"/>
  <c r="AD58" i="9"/>
  <c r="AG57" i="9"/>
  <c r="AD57" i="9"/>
  <c r="Y53" i="9"/>
  <c r="V53" i="9"/>
  <c r="S53" i="9"/>
  <c r="G53" i="9"/>
  <c r="AF52" i="9"/>
  <c r="AG52" i="9" s="1"/>
  <c r="AD52" i="9"/>
  <c r="E52" i="9"/>
  <c r="AG51" i="9"/>
  <c r="AD51" i="9"/>
  <c r="W51" i="9"/>
  <c r="AG50" i="9"/>
  <c r="AD50" i="9"/>
  <c r="Z50" i="9"/>
  <c r="E50" i="9"/>
  <c r="AG49" i="9"/>
  <c r="AD49" i="9"/>
  <c r="Z49" i="9"/>
  <c r="W49" i="9"/>
  <c r="T49" i="9"/>
  <c r="K49" i="9"/>
  <c r="AG48" i="9"/>
  <c r="AD48" i="9"/>
  <c r="E48" i="9"/>
  <c r="AF47" i="9"/>
  <c r="AG47" i="9" s="1"/>
  <c r="AC47" i="9"/>
  <c r="AD47" i="9" s="1"/>
  <c r="AG46" i="9"/>
  <c r="AD46" i="9"/>
  <c r="E46" i="9"/>
  <c r="AG45" i="9"/>
  <c r="AD45" i="9"/>
  <c r="H45" i="9"/>
  <c r="E45" i="9"/>
  <c r="AG44" i="9"/>
  <c r="AD44" i="9"/>
  <c r="W44" i="9"/>
  <c r="Q44" i="9"/>
  <c r="E44" i="9"/>
  <c r="AL43" i="9"/>
  <c r="AG43" i="9"/>
  <c r="AD43" i="9"/>
  <c r="AF42" i="9"/>
  <c r="AG42" i="9" s="1"/>
  <c r="AC42" i="9"/>
  <c r="AD42" i="9" s="1"/>
  <c r="W42" i="9"/>
  <c r="K42" i="9"/>
  <c r="E42" i="9"/>
  <c r="AG41" i="9"/>
  <c r="AD41" i="9"/>
  <c r="AG40" i="9"/>
  <c r="AD40" i="9"/>
  <c r="AF39" i="9"/>
  <c r="AG39" i="9" s="1"/>
  <c r="AD39" i="9"/>
  <c r="W39" i="9"/>
  <c r="K39" i="9"/>
  <c r="H39" i="9"/>
  <c r="E39" i="9"/>
  <c r="AG38" i="9"/>
  <c r="AD38" i="9"/>
  <c r="AG37" i="9"/>
  <c r="AD37" i="9"/>
  <c r="AG36" i="9"/>
  <c r="AD36" i="9"/>
  <c r="E36" i="9"/>
  <c r="AG35" i="9"/>
  <c r="AD35" i="9"/>
  <c r="H35" i="9"/>
  <c r="AG34" i="9"/>
  <c r="AD34" i="9"/>
  <c r="AF33" i="9"/>
  <c r="AG33" i="9" s="1"/>
  <c r="AC33" i="9"/>
  <c r="AD33" i="9" s="1"/>
  <c r="AG32" i="9"/>
  <c r="AD32" i="9"/>
  <c r="AF31" i="9"/>
  <c r="AG31" i="9" s="1"/>
  <c r="AD31" i="9"/>
  <c r="AC31" i="9"/>
  <c r="E31" i="9"/>
  <c r="AF30" i="9"/>
  <c r="AG30" i="9" s="1"/>
  <c r="AD30" i="9"/>
  <c r="AF29" i="9"/>
  <c r="AG29" i="9" s="1"/>
  <c r="AC29" i="9"/>
  <c r="AD29" i="9" s="1"/>
  <c r="AC98" i="6"/>
  <c r="AC97" i="6"/>
  <c r="AC95" i="6"/>
  <c r="AC93" i="6"/>
  <c r="AC87" i="6"/>
  <c r="AC84" i="6"/>
  <c r="AC83" i="6"/>
  <c r="AC81" i="6"/>
  <c r="AC80" i="6"/>
  <c r="AC72" i="6"/>
  <c r="AC67" i="6"/>
  <c r="AC65" i="6"/>
  <c r="AB58" i="6"/>
  <c r="AC48" i="6"/>
  <c r="AC43" i="6"/>
  <c r="AC34" i="6"/>
  <c r="AC32" i="6"/>
  <c r="AC30" i="6"/>
  <c r="AF9" i="8"/>
  <c r="AF9" i="9" s="1"/>
  <c r="W49" i="8"/>
  <c r="K42" i="8"/>
  <c r="K80" i="8"/>
  <c r="E36" i="8"/>
  <c r="E46" i="8"/>
  <c r="E22" i="5"/>
  <c r="F52" i="5"/>
  <c r="F51" i="5"/>
  <c r="F50" i="5"/>
  <c r="F49" i="5"/>
  <c r="F48" i="5"/>
  <c r="F47" i="5"/>
  <c r="F46" i="5"/>
  <c r="F41" i="5"/>
  <c r="F40" i="5"/>
  <c r="F42" i="5" s="1"/>
  <c r="I35" i="5"/>
  <c r="I34" i="5"/>
  <c r="I33" i="5"/>
  <c r="I32" i="5"/>
  <c r="I31" i="5"/>
  <c r="I30" i="5"/>
  <c r="I29" i="5"/>
  <c r="I28" i="5"/>
  <c r="I27" i="5"/>
  <c r="I26" i="5"/>
  <c r="F24" i="5"/>
  <c r="F20" i="5"/>
  <c r="F19" i="5"/>
  <c r="F18" i="5"/>
  <c r="F17" i="5"/>
  <c r="F16" i="5"/>
  <c r="F15" i="5"/>
  <c r="F14" i="5"/>
  <c r="F13" i="5"/>
  <c r="F12" i="5"/>
  <c r="F11" i="5"/>
  <c r="F6" i="5"/>
  <c r="F5" i="5"/>
  <c r="F4" i="5"/>
  <c r="F3" i="5"/>
  <c r="F2" i="5"/>
  <c r="D54" i="2"/>
  <c r="E55" i="2" s="1"/>
  <c r="A4" i="8" l="1"/>
  <c r="AF9" i="1"/>
  <c r="A4" i="1" s="1"/>
  <c r="AF10" i="6"/>
  <c r="A4" i="6" s="1"/>
  <c r="AG94" i="9"/>
  <c r="AG95" i="9" s="1"/>
  <c r="AD94" i="9"/>
  <c r="AD95" i="9" s="1"/>
  <c r="F53" i="5"/>
  <c r="I36" i="5"/>
  <c r="F21" i="5"/>
  <c r="F7" i="5"/>
  <c r="E98" i="1"/>
  <c r="E97" i="1"/>
  <c r="E96" i="1"/>
  <c r="E94" i="1"/>
  <c r="E92" i="1"/>
  <c r="E86" i="1"/>
  <c r="E71" i="1"/>
  <c r="E65" i="1"/>
  <c r="E64" i="1"/>
  <c r="E63" i="1"/>
  <c r="E61" i="1"/>
  <c r="D57" i="1"/>
  <c r="K91" i="1" l="1"/>
  <c r="K90" i="1"/>
  <c r="H89" i="1"/>
  <c r="H88" i="1"/>
  <c r="K81" i="1"/>
  <c r="H79" i="1"/>
  <c r="H78" i="1"/>
  <c r="K73" i="1"/>
  <c r="K71" i="1"/>
  <c r="J57" i="1"/>
  <c r="G57" i="1"/>
  <c r="K44" i="1"/>
  <c r="E52" i="1"/>
  <c r="E50" i="1"/>
  <c r="E48" i="1"/>
  <c r="E45" i="1"/>
  <c r="E44" i="1"/>
  <c r="E42" i="1"/>
  <c r="E39" i="1"/>
  <c r="E31" i="1"/>
  <c r="AN53" i="9"/>
  <c r="AM94" i="9"/>
  <c r="AM95" i="9" s="1"/>
  <c r="W44" i="8"/>
  <c r="D56" i="2"/>
  <c r="E57" i="2" s="1"/>
  <c r="D52" i="2"/>
  <c r="E53" i="2" s="1"/>
  <c r="D50" i="2"/>
  <c r="E51" i="2" s="1"/>
  <c r="D42" i="2"/>
  <c r="E43" i="2" l="1"/>
  <c r="D38" i="2"/>
  <c r="E39" i="2" s="1"/>
  <c r="D40" i="2"/>
  <c r="AF33" i="8"/>
  <c r="AF39" i="8"/>
  <c r="AC79" i="8"/>
  <c r="Z78" i="8"/>
  <c r="W51" i="8"/>
  <c r="W42" i="8"/>
  <c r="W80" i="8"/>
  <c r="E50" i="8"/>
  <c r="E48" i="8"/>
  <c r="E98" i="8"/>
  <c r="AT98" i="8" s="1"/>
  <c r="AV98" i="8" s="1"/>
  <c r="E45" i="8"/>
  <c r="E61" i="8"/>
  <c r="E41" i="2" l="1"/>
  <c r="D41" i="2" s="1"/>
  <c r="F41" i="2" s="1"/>
  <c r="F40" i="2"/>
  <c r="Q91" i="1"/>
  <c r="Q90" i="1"/>
  <c r="N89" i="1"/>
  <c r="N88" i="1"/>
  <c r="Q81" i="1"/>
  <c r="N78" i="1"/>
  <c r="Q73" i="1"/>
  <c r="Q71" i="1"/>
  <c r="P57" i="1"/>
  <c r="M57" i="1"/>
  <c r="Q44" i="1"/>
  <c r="AL92" i="6"/>
  <c r="AL91" i="6"/>
  <c r="AL82" i="6"/>
  <c r="AL74" i="6"/>
  <c r="AL72" i="6"/>
  <c r="AK58" i="6"/>
  <c r="AL45" i="6"/>
  <c r="AI79" i="6"/>
  <c r="AF79" i="8"/>
  <c r="AF95" i="8"/>
  <c r="AC97" i="8"/>
  <c r="AC71" i="8"/>
  <c r="AC86" i="8"/>
  <c r="AC64" i="8"/>
  <c r="AC33" i="8"/>
  <c r="T49" i="8"/>
  <c r="K92" i="8"/>
  <c r="K62" i="8"/>
  <c r="K39" i="8"/>
  <c r="E97" i="8"/>
  <c r="E86" i="8"/>
  <c r="E52" i="8"/>
  <c r="E42" i="8"/>
  <c r="E94" i="8"/>
  <c r="E96" i="8"/>
  <c r="E31" i="8"/>
  <c r="F91" i="1" l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1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AL91" i="8" l="1"/>
  <c r="AF97" i="8"/>
  <c r="AF71" i="8"/>
  <c r="AF96" i="8"/>
  <c r="Z93" i="8"/>
  <c r="Q44" i="8"/>
  <c r="AL43" i="8" l="1"/>
  <c r="AL90" i="8"/>
  <c r="AL81" i="8"/>
  <c r="AF47" i="8"/>
  <c r="AC47" i="8"/>
  <c r="W62" i="8"/>
  <c r="Q73" i="8"/>
  <c r="K74" i="8"/>
  <c r="H39" i="8"/>
  <c r="H45" i="8"/>
  <c r="E63" i="8"/>
  <c r="F62" i="1" l="1"/>
  <c r="F92" i="1"/>
  <c r="F64" i="1"/>
  <c r="AF30" i="8"/>
  <c r="AL79" i="8"/>
  <c r="AF94" i="8"/>
  <c r="Z50" i="8"/>
  <c r="AT50" i="8" s="1"/>
  <c r="T75" i="8"/>
  <c r="Q81" i="8"/>
  <c r="H35" i="8"/>
  <c r="T78" i="1" l="1"/>
  <c r="N14" i="1"/>
  <c r="AI90" i="6"/>
  <c r="AI89" i="6"/>
  <c r="AH58" i="6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G30" i="8"/>
  <c r="AD30" i="8"/>
  <c r="AF29" i="8"/>
  <c r="AG29" i="8" s="1"/>
  <c r="AC29" i="8"/>
  <c r="AD29" i="8" s="1"/>
  <c r="F55" i="2"/>
  <c r="F54" i="2"/>
  <c r="S13" i="9" s="1"/>
  <c r="F52" i="2"/>
  <c r="S12" i="9" s="1"/>
  <c r="C51" i="2"/>
  <c r="N48" i="2"/>
  <c r="N47" i="2"/>
  <c r="N46" i="2"/>
  <c r="C46" i="2"/>
  <c r="C47" i="2" s="1"/>
  <c r="N45" i="2"/>
  <c r="N44" i="2"/>
  <c r="C44" i="2"/>
  <c r="C45" i="2" s="1"/>
  <c r="N43" i="2"/>
  <c r="N42" i="2"/>
  <c r="D44" i="2"/>
  <c r="D58" i="2" l="1"/>
  <c r="F58" i="2" s="1"/>
  <c r="D51" i="2"/>
  <c r="F51" i="2" s="1"/>
  <c r="F38" i="2"/>
  <c r="S16" i="6" s="1"/>
  <c r="D39" i="2"/>
  <c r="F39" i="2" s="1"/>
  <c r="D49" i="2"/>
  <c r="F49" i="2" s="1"/>
  <c r="F42" i="2"/>
  <c r="F50" i="2"/>
  <c r="D53" i="2"/>
  <c r="F53" i="2" s="1"/>
  <c r="S17" i="9" s="1"/>
  <c r="N60" i="2"/>
  <c r="D46" i="2"/>
  <c r="F46" i="2" s="1"/>
  <c r="F44" i="2"/>
  <c r="F48" i="2"/>
  <c r="F56" i="2"/>
  <c r="E59" i="2" l="1"/>
  <c r="D57" i="2"/>
  <c r="E47" i="2"/>
  <c r="E45" i="2"/>
  <c r="D43" i="2"/>
  <c r="F43" i="2" s="1"/>
  <c r="D45" i="2" l="1"/>
  <c r="F45" i="2" s="1"/>
  <c r="D47" i="2"/>
  <c r="F47" i="2" s="1"/>
  <c r="D59" i="2"/>
  <c r="F59" i="2" s="1"/>
  <c r="F57" i="2"/>
  <c r="E60" i="2" l="1"/>
  <c r="S18" i="6"/>
  <c r="AT93" i="9"/>
  <c r="AV93" i="9" s="1"/>
  <c r="AT92" i="9"/>
  <c r="AV92" i="9" s="1"/>
  <c r="AT91" i="9"/>
  <c r="AV91" i="9" s="1"/>
  <c r="AT90" i="9"/>
  <c r="AV90" i="9" s="1"/>
  <c r="AT89" i="9"/>
  <c r="AV89" i="9" s="1"/>
  <c r="AT87" i="9"/>
  <c r="AV87" i="9" s="1"/>
  <c r="AT86" i="9"/>
  <c r="AV86" i="9" s="1"/>
  <c r="AT84" i="9"/>
  <c r="AV84" i="9" s="1"/>
  <c r="AT83" i="9"/>
  <c r="AV83" i="9" s="1"/>
  <c r="AT82" i="9"/>
  <c r="AV82" i="9" s="1"/>
  <c r="AT81" i="9"/>
  <c r="AV81" i="9" s="1"/>
  <c r="AT80" i="9"/>
  <c r="AV80" i="9" s="1"/>
  <c r="AT77" i="9"/>
  <c r="AV77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59" i="9"/>
  <c r="AV59" i="9" s="1"/>
  <c r="AT58" i="9"/>
  <c r="AV58" i="9" s="1"/>
  <c r="AT57" i="9"/>
  <c r="AV57" i="9" s="1"/>
  <c r="AT52" i="9"/>
  <c r="AV52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1" i="9"/>
  <c r="AV41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M17" i="9"/>
  <c r="M18" i="9" s="1"/>
  <c r="N13" i="9"/>
  <c r="N12" i="9"/>
  <c r="N18" i="9" l="1"/>
  <c r="AT85" i="9"/>
  <c r="AV85" i="9" s="1"/>
  <c r="AT60" i="9"/>
  <c r="AV60" i="9" s="1"/>
  <c r="AT42" i="9"/>
  <c r="AV42" i="9" s="1"/>
  <c r="AT78" i="9"/>
  <c r="AV78" i="9" s="1"/>
  <c r="AT79" i="9"/>
  <c r="AV79" i="9" s="1"/>
  <c r="AT88" i="9"/>
  <c r="AV88" i="9" s="1"/>
  <c r="N16" i="1"/>
  <c r="AV95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T91" i="1" l="1"/>
  <c r="T71" i="1"/>
  <c r="AT97" i="1" l="1"/>
  <c r="AV97" i="1" s="1"/>
  <c r="AT96" i="1"/>
  <c r="AV96" i="1" s="1"/>
  <c r="AT95" i="1"/>
  <c r="AV95" i="1" s="1"/>
  <c r="AM94" i="1"/>
  <c r="AT94" i="1"/>
  <c r="AV94" i="1" s="1"/>
  <c r="U94" i="1"/>
  <c r="AT93" i="1"/>
  <c r="AV93" i="1" s="1"/>
  <c r="AM93" i="1"/>
  <c r="U93" i="1"/>
  <c r="AM92" i="1"/>
  <c r="U92" i="1"/>
  <c r="AT91" i="1"/>
  <c r="AV91" i="1" s="1"/>
  <c r="AM91" i="1"/>
  <c r="U91" i="1"/>
  <c r="AT90" i="1"/>
  <c r="AV90" i="1" s="1"/>
  <c r="AM90" i="1"/>
  <c r="U90" i="1"/>
  <c r="AM89" i="1"/>
  <c r="AT89" i="1"/>
  <c r="AV89" i="1" s="1"/>
  <c r="U89" i="1"/>
  <c r="AM88" i="1"/>
  <c r="U88" i="1"/>
  <c r="AM87" i="1"/>
  <c r="AT87" i="1"/>
  <c r="AV87" i="1" s="1"/>
  <c r="U87" i="1"/>
  <c r="AM86" i="1"/>
  <c r="AT86" i="1"/>
  <c r="AV86" i="1" s="1"/>
  <c r="U86" i="1"/>
  <c r="AT85" i="1"/>
  <c r="AV85" i="1" s="1"/>
  <c r="AM85" i="1"/>
  <c r="U85" i="1"/>
  <c r="AT84" i="1"/>
  <c r="AV84" i="1" s="1"/>
  <c r="AM84" i="1"/>
  <c r="U84" i="1"/>
  <c r="AM83" i="1"/>
  <c r="U83" i="1"/>
  <c r="AM82" i="1"/>
  <c r="U82" i="1"/>
  <c r="AT81" i="1"/>
  <c r="AV81" i="1" s="1"/>
  <c r="AM81" i="1"/>
  <c r="U81" i="1"/>
  <c r="AM80" i="1"/>
  <c r="AT80" i="1"/>
  <c r="AV80" i="1" s="1"/>
  <c r="U80" i="1"/>
  <c r="AT79" i="1"/>
  <c r="AV79" i="1" s="1"/>
  <c r="AM79" i="1"/>
  <c r="U79" i="1"/>
  <c r="AT78" i="1"/>
  <c r="AV78" i="1" s="1"/>
  <c r="AM78" i="1"/>
  <c r="U78" i="1"/>
  <c r="AT77" i="1"/>
  <c r="AV77" i="1" s="1"/>
  <c r="AM77" i="1"/>
  <c r="U77" i="1"/>
  <c r="AT76" i="1"/>
  <c r="AV76" i="1" s="1"/>
  <c r="AM76" i="1"/>
  <c r="U76" i="1"/>
  <c r="AT75" i="1"/>
  <c r="AV75" i="1" s="1"/>
  <c r="AM75" i="1"/>
  <c r="U75" i="1"/>
  <c r="AT74" i="1"/>
  <c r="AV74" i="1" s="1"/>
  <c r="AM74" i="1"/>
  <c r="U74" i="1"/>
  <c r="AM73" i="1"/>
  <c r="AT73" i="1"/>
  <c r="AV73" i="1" s="1"/>
  <c r="U73" i="1"/>
  <c r="AT72" i="1"/>
  <c r="AV72" i="1" s="1"/>
  <c r="AM72" i="1"/>
  <c r="U72" i="1"/>
  <c r="AM71" i="1"/>
  <c r="U71" i="1"/>
  <c r="AT70" i="1"/>
  <c r="AV70" i="1" s="1"/>
  <c r="AM70" i="1"/>
  <c r="U70" i="1"/>
  <c r="AT69" i="1"/>
  <c r="AV69" i="1" s="1"/>
  <c r="AM69" i="1"/>
  <c r="U69" i="1"/>
  <c r="AT68" i="1"/>
  <c r="AV68" i="1" s="1"/>
  <c r="AM68" i="1"/>
  <c r="U68" i="1"/>
  <c r="AT67" i="1"/>
  <c r="AV67" i="1" s="1"/>
  <c r="AM67" i="1"/>
  <c r="U67" i="1"/>
  <c r="AT66" i="1"/>
  <c r="AV66" i="1" s="1"/>
  <c r="AM66" i="1"/>
  <c r="U66" i="1"/>
  <c r="AT65" i="1"/>
  <c r="AV65" i="1" s="1"/>
  <c r="AM65" i="1"/>
  <c r="U65" i="1"/>
  <c r="AT64" i="1"/>
  <c r="AV64" i="1" s="1"/>
  <c r="AM64" i="1"/>
  <c r="U64" i="1"/>
  <c r="AT63" i="1"/>
  <c r="AV63" i="1" s="1"/>
  <c r="AM63" i="1"/>
  <c r="U63" i="1"/>
  <c r="AT62" i="1"/>
  <c r="AV62" i="1" s="1"/>
  <c r="AM62" i="1"/>
  <c r="U62" i="1"/>
  <c r="AT61" i="1"/>
  <c r="AV61" i="1" s="1"/>
  <c r="AM61" i="1"/>
  <c r="U61" i="1"/>
  <c r="AN57" i="1"/>
  <c r="S57" i="1"/>
  <c r="AM52" i="1"/>
  <c r="AT52" i="1"/>
  <c r="AV52" i="1" s="1"/>
  <c r="U52" i="1"/>
  <c r="AT51" i="1"/>
  <c r="AV51" i="1" s="1"/>
  <c r="AM51" i="1"/>
  <c r="U51" i="1"/>
  <c r="AV50" i="1"/>
  <c r="AM50" i="1"/>
  <c r="U50" i="1"/>
  <c r="AT49" i="1"/>
  <c r="AV49" i="1" s="1"/>
  <c r="AM49" i="1"/>
  <c r="U49" i="1"/>
  <c r="AT48" i="1"/>
  <c r="AV48" i="1" s="1"/>
  <c r="AM48" i="1"/>
  <c r="U48" i="1"/>
  <c r="AM47" i="1"/>
  <c r="AT47" i="1"/>
  <c r="AV47" i="1" s="1"/>
  <c r="U47" i="1"/>
  <c r="AT46" i="1"/>
  <c r="AV46" i="1" s="1"/>
  <c r="AM46" i="1"/>
  <c r="U46" i="1"/>
  <c r="AT45" i="1"/>
  <c r="AV45" i="1" s="1"/>
  <c r="AM45" i="1"/>
  <c r="U45" i="1"/>
  <c r="AT44" i="1"/>
  <c r="AV44" i="1" s="1"/>
  <c r="AM44" i="1"/>
  <c r="U44" i="1"/>
  <c r="AT43" i="1"/>
  <c r="AV43" i="1" s="1"/>
  <c r="AM43" i="1"/>
  <c r="U43" i="1"/>
  <c r="AM42" i="1"/>
  <c r="U42" i="1"/>
  <c r="AT41" i="1"/>
  <c r="AV41" i="1" s="1"/>
  <c r="AM41" i="1"/>
  <c r="U41" i="1"/>
  <c r="AT40" i="1"/>
  <c r="AV40" i="1" s="1"/>
  <c r="AM40" i="1"/>
  <c r="U40" i="1"/>
  <c r="AT39" i="1"/>
  <c r="AV39" i="1" s="1"/>
  <c r="AM39" i="1"/>
  <c r="U39" i="1"/>
  <c r="AT38" i="1"/>
  <c r="AV38" i="1" s="1"/>
  <c r="AM38" i="1"/>
  <c r="U38" i="1"/>
  <c r="AT37" i="1"/>
  <c r="AV37" i="1" s="1"/>
  <c r="AM37" i="1"/>
  <c r="U37" i="1"/>
  <c r="AT36" i="1"/>
  <c r="AV36" i="1" s="1"/>
  <c r="AM36" i="1"/>
  <c r="U36" i="1"/>
  <c r="AT35" i="1"/>
  <c r="AV35" i="1" s="1"/>
  <c r="AM35" i="1"/>
  <c r="U35" i="1"/>
  <c r="AT34" i="1"/>
  <c r="AV34" i="1" s="1"/>
  <c r="AM34" i="1"/>
  <c r="U34" i="1"/>
  <c r="AT33" i="1"/>
  <c r="AV33" i="1" s="1"/>
  <c r="AM33" i="1"/>
  <c r="U33" i="1"/>
  <c r="AT32" i="1"/>
  <c r="AV32" i="1" s="1"/>
  <c r="AM32" i="1"/>
  <c r="U32" i="1"/>
  <c r="AM31" i="1"/>
  <c r="AT31" i="1"/>
  <c r="AV31" i="1" s="1"/>
  <c r="U31" i="1"/>
  <c r="AT30" i="1"/>
  <c r="AV30" i="1" s="1"/>
  <c r="AM30" i="1"/>
  <c r="U30" i="1"/>
  <c r="AM29" i="1"/>
  <c r="AT29" i="1"/>
  <c r="AV29" i="1" s="1"/>
  <c r="U29" i="1"/>
  <c r="R53" i="1"/>
  <c r="R98" i="1" s="1"/>
  <c r="R99" i="1" s="1"/>
  <c r="X100" i="6"/>
  <c r="U100" i="6"/>
  <c r="R100" i="6"/>
  <c r="O100" i="6"/>
  <c r="L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L54" i="6"/>
  <c r="I54" i="6"/>
  <c r="I99" i="6" s="1"/>
  <c r="I100" i="6" s="1"/>
  <c r="F54" i="6"/>
  <c r="F99" i="6" s="1"/>
  <c r="F100" i="6" s="1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M54" i="6"/>
  <c r="AT84" i="6"/>
  <c r="AV84" i="6" s="1"/>
  <c r="L53" i="1"/>
  <c r="L98" i="1" s="1"/>
  <c r="L99" i="1" s="1"/>
  <c r="AT82" i="1"/>
  <c r="AV82" i="1" s="1"/>
  <c r="U54" i="6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L98" i="8" s="1"/>
  <c r="L99" i="8" s="1"/>
  <c r="AT71" i="1"/>
  <c r="AV71" i="1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V99" i="8" l="1"/>
  <c r="AG53" i="1"/>
  <c r="AG98" i="1" s="1"/>
  <c r="AG99" i="1" s="1"/>
  <c r="AM99" i="6"/>
  <c r="AM100" i="6" s="1"/>
  <c r="O98" i="8"/>
  <c r="O99" i="8" s="1"/>
  <c r="AA53" i="1"/>
  <c r="AA98" i="1" s="1"/>
  <c r="AA99" i="1" s="1"/>
  <c r="AM98" i="8"/>
  <c r="AM99" i="8" s="1"/>
  <c r="AG99" i="6"/>
  <c r="AG100" i="6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N13" i="8" l="1"/>
  <c r="N12" i="8"/>
  <c r="M17" i="8"/>
  <c r="M18" i="8" s="1"/>
  <c r="N18" i="8" l="1"/>
  <c r="S13" i="8"/>
  <c r="S12" i="8"/>
  <c r="S17" i="8" l="1"/>
  <c r="S18" i="8"/>
  <c r="S13" i="1" l="1"/>
  <c r="N12" i="6" l="1"/>
  <c r="S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4" i="6"/>
  <c r="S15" i="6" l="1"/>
  <c r="S18" i="1" l="1"/>
  <c r="S15" i="1" s="1"/>
</calcChain>
</file>

<file path=xl/sharedStrings.xml><?xml version="1.0" encoding="utf-8"?>
<sst xmlns="http://schemas.openxmlformats.org/spreadsheetml/2006/main" count="1220" uniqueCount="368">
  <si>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</si>
  <si>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</si>
  <si>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</si>
  <si>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</si>
  <si>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</si>
  <si>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</si>
  <si>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</si>
  <si>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</si>
  <si>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</si>
  <si>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</si>
  <si>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</si>
  <si>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</si>
  <si>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</si>
  <si>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</si>
  <si>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</si>
  <si>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</si>
  <si>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</si>
  <si>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</si>
  <si>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</si>
  <si>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</si>
  <si>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</si>
  <si>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</si>
  <si>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</si>
  <si>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</si>
  <si>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</si>
  <si>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</si>
  <si>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</si>
  <si>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</si>
  <si>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</si>
  <si>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</si>
  <si>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Кефир</t>
  </si>
  <si>
    <t>Сметана</t>
  </si>
  <si>
    <t>Творог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</si>
  <si>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</si>
  <si>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</si>
  <si>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</si>
  <si>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</si>
  <si>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</si>
  <si>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</si>
  <si>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</si>
  <si>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</si>
  <si>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</si>
  <si>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</si>
  <si>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</si>
  <si>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</si>
  <si>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</si>
  <si>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</si>
  <si>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</si>
  <si>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</si>
  <si>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</si>
  <si>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</si>
  <si>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</si>
  <si>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</si>
  <si>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</si>
  <si>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</si>
  <si>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</si>
  <si>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</si>
  <si>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</si>
  <si>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</si>
  <si>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</si>
  <si>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</si>
  <si>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</si>
  <si>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</si>
  <si>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</si>
  <si>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</si>
  <si>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</si>
  <si>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</si>
  <si>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</si>
  <si>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</si>
  <si>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</si>
  <si>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</si>
  <si>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</si>
  <si>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</si>
  <si>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</si>
  <si>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</si>
  <si>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</si>
  <si>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</si>
  <si>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</si>
  <si>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</si>
  <si>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</si>
  <si>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</si>
  <si>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</si>
  <si>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</si>
  <si>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</si>
  <si>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</si>
  <si>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</si>
  <si>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</si>
  <si>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</si>
  <si>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</si>
  <si>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</si>
  <si>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</si>
  <si>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</si>
  <si>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</si>
  <si>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</si>
  <si>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</si>
  <si>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</si>
  <si>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</si>
  <si>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</si>
  <si>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</si>
  <si>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</si>
  <si>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</si>
  <si>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</si>
  <si>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</si>
  <si>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</si>
  <si>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</si>
  <si>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</si>
  <si>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</si>
  <si>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</si>
  <si>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</si>
  <si>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</si>
  <si>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</si>
  <si>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</si>
  <si>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</si>
  <si>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</si>
  <si>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</si>
  <si>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</si>
  <si>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</si>
  <si>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</si>
  <si>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</si>
  <si>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</si>
  <si>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</si>
  <si>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</si>
  <si>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</si>
  <si>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</si>
  <si>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</si>
  <si>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</si>
  <si>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</si>
  <si>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</si>
  <si>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</si>
  <si>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</si>
  <si>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</si>
  <si>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</si>
  <si>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</si>
  <si>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</si>
  <si>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</si>
  <si>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</si>
  <si>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</si>
  <si>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</si>
  <si>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</si>
  <si>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</si>
  <si>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</si>
  <si>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</si>
  <si>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</si>
  <si>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</si>
  <si>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</si>
  <si>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</si>
  <si>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</si>
  <si>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</si>
  <si>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</si>
  <si>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</si>
  <si>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</si>
  <si>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</si>
  <si>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</si>
  <si>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</si>
  <si>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</si>
  <si>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</si>
  <si>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</si>
  <si>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</si>
  <si>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</si>
  <si>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</si>
  <si>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</si>
  <si>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</si>
  <si>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</si>
  <si>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</si>
  <si>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</si>
  <si>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</si>
  <si>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</si>
  <si>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</si>
  <si>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</si>
  <si>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</si>
  <si>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</si>
  <si>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</si>
  <si>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</si>
  <si>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</si>
  <si>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</si>
  <si>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</si>
  <si>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</si>
  <si>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</si>
  <si>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</si>
  <si>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</si>
  <si>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</si>
  <si>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</si>
  <si>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</si>
  <si>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</si>
  <si>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</si>
  <si>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</si>
  <si>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</si>
  <si>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</si>
  <si>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</si>
  <si>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</si>
  <si>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</si>
  <si>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</si>
  <si>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</si>
  <si>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</si>
  <si>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</si>
  <si>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</si>
  <si>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</si>
  <si>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</si>
  <si>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</si>
  <si>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</si>
  <si>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</si>
  <si>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</si>
  <si>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</si>
  <si>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</si>
  <si>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</si>
  <si>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</si>
  <si>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</si>
  <si>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</si>
  <si>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</si>
  <si>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</si>
  <si>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</si>
  <si>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</si>
  <si>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</si>
  <si>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</si>
  <si>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</si>
  <si>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</si>
  <si>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</si>
  <si>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</si>
  <si>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</si>
  <si>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</si>
  <si>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</si>
  <si>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 xml:space="preserve">Компот (сухофрукты) </t>
  </si>
  <si>
    <t>ОВЗ-завтрак</t>
  </si>
  <si>
    <t xml:space="preserve">Свинина </t>
  </si>
  <si>
    <t>Картофель в вакууме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</si>
  <si>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</si>
  <si>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</si>
  <si>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</si>
  <si>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</si>
  <si>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</si>
  <si>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</si>
  <si>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</si>
  <si>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</si>
  <si>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</si>
  <si>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</si>
  <si>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</si>
  <si>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>119/120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</si>
  <si>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</si>
  <si>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</si>
  <si>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</si>
  <si>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</si>
  <si>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</si>
  <si>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</si>
  <si>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</si>
  <si>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</si>
  <si>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</si>
  <si>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</si>
  <si>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</si>
  <si>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</si>
  <si>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</si>
  <si>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</si>
  <si>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</si>
  <si>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</si>
  <si>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</si>
  <si>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</si>
  <si>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</si>
  <si>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</si>
  <si>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</si>
  <si>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</si>
  <si>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</si>
  <si>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</si>
  <si>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</si>
  <si>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</si>
  <si>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</si>
  <si>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</si>
  <si>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</si>
  <si>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</si>
  <si>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</si>
  <si>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</si>
  <si>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</si>
  <si>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вермишель</t>
  </si>
  <si>
    <t>второе</t>
  </si>
  <si>
    <t>батон</t>
  </si>
  <si>
    <t>Томатная паста (кг)</t>
  </si>
  <si>
    <t>19,71/3,42/1,26/114,3</t>
  </si>
  <si>
    <t>7,2/5,1/33,9/210,3</t>
  </si>
  <si>
    <t>3,19/0,31/19,89/108/ 1,42/0,27/9,3/45,32</t>
  </si>
  <si>
    <t>0,2/0,2/16,06/66</t>
  </si>
  <si>
    <t>10</t>
  </si>
  <si>
    <t>яблоко</t>
  </si>
  <si>
    <t>напиток витамин</t>
  </si>
  <si>
    <t>гор пит</t>
  </si>
  <si>
    <t>хлеб пшен/ржан</t>
  </si>
  <si>
    <t>Чеснок (кг)</t>
  </si>
  <si>
    <t>зел гор</t>
  </si>
  <si>
    <t>какао</t>
  </si>
  <si>
    <t>11</t>
  </si>
  <si>
    <t>Птица охлажденная (кг)</t>
  </si>
  <si>
    <t>куры</t>
  </si>
  <si>
    <t>лим к-та</t>
  </si>
  <si>
    <t>капуста</t>
  </si>
  <si>
    <t>смородина ч</t>
  </si>
  <si>
    <t>Щи вегетарианский со сметаной</t>
  </si>
  <si>
    <t xml:space="preserve">Сок фруктовый </t>
  </si>
  <si>
    <t>Кисель витамин.</t>
  </si>
  <si>
    <t>коктель молочный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</si>
  <si>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</si>
  <si>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</si>
  <si>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 xml:space="preserve">Капуста б/к свежая </t>
  </si>
  <si>
    <t xml:space="preserve">Лук репчатый </t>
  </si>
  <si>
    <t>Паста томатная 23-25%сухих веществ</t>
  </si>
  <si>
    <t>Масло подсолнечное рафинированное</t>
  </si>
  <si>
    <t>Лист лавровый</t>
  </si>
  <si>
    <t>Зелень сушеная</t>
  </si>
  <si>
    <t>Соль поваренная йодированная</t>
  </si>
  <si>
    <t>Сметана 10%жирности</t>
  </si>
  <si>
    <t>чахохбили</t>
  </si>
  <si>
    <t>Сок фруктовый разливной (л) (л)</t>
  </si>
  <si>
    <t>Наименование блюда: Чахохбили 90 (расчёт на 1 порц.)</t>
  </si>
  <si>
    <t>Перец болгарский с/м (кг)</t>
  </si>
  <si>
    <t>Картофель свежий (кг)</t>
  </si>
  <si>
    <t>кисель</t>
  </si>
  <si>
    <t>Сыр пл</t>
  </si>
  <si>
    <t>щи вегет</t>
  </si>
  <si>
    <t>сок</t>
  </si>
  <si>
    <t>ванилин</t>
  </si>
  <si>
    <t>сухари пан</t>
  </si>
  <si>
    <t xml:space="preserve">Сыр </t>
  </si>
  <si>
    <t>чай с сахаром</t>
  </si>
  <si>
    <t>чай с скахаром</t>
  </si>
  <si>
    <t>ржаной</t>
  </si>
  <si>
    <t>Структурное подразделение   садовая,84</t>
  </si>
  <si>
    <t xml:space="preserve"> 22 декабря2021 г</t>
  </si>
  <si>
    <t>хлеб пшен/ржаной</t>
  </si>
  <si>
    <t>картофель запеченый</t>
  </si>
  <si>
    <t>Фрукты в ассортименте</t>
  </si>
  <si>
    <t xml:space="preserve">Рыба запеченная  под соусом сливочным с зеленью NEW </t>
  </si>
  <si>
    <t xml:space="preserve">Картофель запеченный </t>
  </si>
  <si>
    <t>картофель зап с сыром</t>
  </si>
  <si>
    <t>17,01/6,36/3,1/136,17</t>
  </si>
  <si>
    <t>3,15/4,5/17,55/122,85</t>
  </si>
  <si>
    <t>1,14/0,22/7,44/36,26</t>
  </si>
  <si>
    <t>0/0/24,4/97,6</t>
  </si>
  <si>
    <t>Наименование блюда: Картофель запеченный с сыром  150 (расчёт на 1 порц.)</t>
  </si>
  <si>
    <t>Сыр твердый (кг)</t>
  </si>
  <si>
    <t>Наименование блюда: Сок в ассортименте разливной 200 мл (расчёт на 1 порц.)</t>
  </si>
  <si>
    <t>Картофель с 1 января по 28 февраля</t>
  </si>
  <si>
    <t>Морковь с 1 января по 1 июня</t>
  </si>
  <si>
    <t>Выход:</t>
  </si>
  <si>
    <t>Наименование блюда: Рыба запеч. под соус.слив. с зеленью 90 филе минт (расчёт на 1 порц.)</t>
  </si>
  <si>
    <t>Мука пшеничная в/с (кг)</t>
  </si>
  <si>
    <t>Сливки 10% жирности (л)</t>
  </si>
  <si>
    <t>Филе минтая (кг)</t>
  </si>
  <si>
    <t>30/25</t>
  </si>
  <si>
    <t>спортсмены</t>
  </si>
  <si>
    <t>рыба запеченая в слив с</t>
  </si>
  <si>
    <t>сливки</t>
  </si>
  <si>
    <t>перец болг</t>
  </si>
  <si>
    <t xml:space="preserve"> Меню-требование на выдачу продуктов питания  N 7</t>
  </si>
  <si>
    <t>100122</t>
  </si>
  <si>
    <t xml:space="preserve">чай с сахаром </t>
  </si>
  <si>
    <t>2022</t>
  </si>
  <si>
    <t>полысаево</t>
  </si>
  <si>
    <t>наложение</t>
  </si>
  <si>
    <t>______________________ о.с.Ануфриева</t>
  </si>
  <si>
    <t>______________________Л.Н.Зеленина</t>
  </si>
  <si>
    <t>Структурное подразделение   дзержинского,29</t>
  </si>
  <si>
    <t>Врач  (диетсестра)            ______________О.С.Ануфриева</t>
  </si>
  <si>
    <t>Врач  (диетсестра)            ______________   О.С.Ануфриева</t>
  </si>
  <si>
    <t>спортсмен</t>
  </si>
  <si>
    <t>Врач  (диетсестра)            ______________   О.С.ануфриева</t>
  </si>
  <si>
    <t>на «16»февраля 2022г.</t>
  </si>
  <si>
    <t>160222</t>
  </si>
  <si>
    <t xml:space="preserve"> Меню-требование на выдачу продуктов питания  N 8</t>
  </si>
  <si>
    <t>45/40</t>
  </si>
  <si>
    <t>16</t>
  </si>
  <si>
    <t>февраля</t>
  </si>
  <si>
    <t>одиннадцать тысяч триста тридцать пять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</si>
</sst>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3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4" fillId="0" borderId="0" xfId="0" applyFont="1" applyBorder="1" applyAlignment="1">
      <alignment horizontal="center"/>
    </xf>
    <xf numFmtId="0" fontId="65" fillId="0" borderId="0" xfId="0" applyFont="1"/>
    <xf numFmtId="0" fontId="65" fillId="0" borderId="35" xfId="0" applyFont="1" applyBorder="1"/>
    <xf numFmtId="49" fontId="64" fillId="0" borderId="36" xfId="0" applyNumberFormat="1" applyFont="1" applyBorder="1" applyAlignment="1">
      <alignment horizontal="center"/>
    </xf>
    <xf numFmtId="0" fontId="65" fillId="0" borderId="38" xfId="0" applyFont="1" applyBorder="1"/>
    <xf numFmtId="0" fontId="64" fillId="0" borderId="0" xfId="0" applyFont="1" applyBorder="1"/>
    <xf numFmtId="0" fontId="64" fillId="0" borderId="5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5" xfId="0" applyFont="1" applyBorder="1" applyAlignment="1">
      <alignment horizontal="center" vertical="center"/>
    </xf>
    <xf numFmtId="0" fontId="64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6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8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8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4" fillId="0" borderId="13" xfId="0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vertical="top" wrapText="1"/>
    </xf>
    <xf numFmtId="0" fontId="71" fillId="0" borderId="43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48" xfId="0" applyFont="1" applyBorder="1" applyAlignment="1"/>
    <xf numFmtId="0" fontId="73" fillId="0" borderId="5" xfId="0" applyFont="1" applyBorder="1" applyAlignment="1"/>
    <xf numFmtId="0" fontId="73" fillId="0" borderId="5" xfId="0" applyFont="1" applyBorder="1"/>
    <xf numFmtId="0" fontId="73" fillId="0" borderId="20" xfId="0" applyFont="1" applyBorder="1"/>
    <xf numFmtId="0" fontId="73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3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3" fillId="0" borderId="37" xfId="0" applyFont="1" applyBorder="1"/>
    <xf numFmtId="0" fontId="73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4" fillId="0" borderId="5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0" fontId="78" fillId="0" borderId="0" xfId="0" applyFont="1" applyAlignment="1">
      <alignment horizontal="centerContinuous" vertical="center" wrapText="1"/>
    </xf>
    <xf numFmtId="0" fontId="11" fillId="0" borderId="38" xfId="0" applyFont="1" applyBorder="1" applyAlignment="1">
      <alignment horizontal="center" vertical="top" wrapText="1"/>
    </xf>
    <xf numFmtId="0" fontId="62" fillId="0" borderId="0" xfId="0" applyFont="1" applyAlignment="1"/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2" fontId="70" fillId="0" borderId="5" xfId="0" applyNumberFormat="1" applyFont="1" applyBorder="1" applyAlignment="1">
      <alignment horizontal="center" vertical="center" wrapText="1"/>
    </xf>
    <xf numFmtId="0" fontId="79" fillId="0" borderId="3" xfId="0" applyFont="1" applyBorder="1" applyAlignment="1">
      <alignment horizontal="right"/>
    </xf>
    <xf numFmtId="0" fontId="79" fillId="0" borderId="5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11" fillId="0" borderId="42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3" fillId="0" borderId="3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9" fillId="0" borderId="64" xfId="0" applyFont="1" applyBorder="1"/>
    <xf numFmtId="0" fontId="80" fillId="0" borderId="0" xfId="0" applyFont="1" applyBorder="1"/>
    <xf numFmtId="0" fontId="80" fillId="0" borderId="1" xfId="0" applyFont="1" applyBorder="1"/>
    <xf numFmtId="0" fontId="79" fillId="0" borderId="65" xfId="0" applyFont="1" applyBorder="1" applyAlignment="1">
      <alignment horizontal="right"/>
    </xf>
    <xf numFmtId="0" fontId="79" fillId="0" borderId="50" xfId="0" applyFont="1" applyBorder="1" applyAlignment="1">
      <alignment horizontal="right"/>
    </xf>
    <xf numFmtId="0" fontId="81" fillId="0" borderId="64" xfId="0" applyFont="1" applyBorder="1"/>
    <xf numFmtId="0" fontId="81" fillId="0" borderId="0" xfId="0" applyFont="1" applyBorder="1"/>
    <xf numFmtId="0" fontId="81" fillId="0" borderId="5" xfId="0" applyFont="1" applyBorder="1" applyAlignment="1">
      <alignment horizontal="right"/>
    </xf>
    <xf numFmtId="0" fontId="81" fillId="0" borderId="50" xfId="0" applyFont="1" applyBorder="1" applyAlignment="1">
      <alignment horizontal="right"/>
    </xf>
    <xf numFmtId="0" fontId="81" fillId="0" borderId="7" xfId="0" applyFont="1" applyBorder="1" applyAlignment="1">
      <alignment horizontal="right"/>
    </xf>
    <xf numFmtId="0" fontId="81" fillId="0" borderId="66" xfId="0" applyFont="1" applyBorder="1" applyAlignment="1">
      <alignment horizontal="right"/>
    </xf>
    <xf numFmtId="0" fontId="80" fillId="0" borderId="46" xfId="0" applyFont="1" applyBorder="1"/>
    <xf numFmtId="0" fontId="80" fillId="0" borderId="47" xfId="0" applyFont="1" applyBorder="1"/>
    <xf numFmtId="0" fontId="80" fillId="0" borderId="59" xfId="0" applyFont="1" applyBorder="1"/>
    <xf numFmtId="0" fontId="80" fillId="0" borderId="67" xfId="0" applyFont="1" applyBorder="1"/>
    <xf numFmtId="0" fontId="80" fillId="0" borderId="68" xfId="0" applyFont="1" applyBorder="1" applyAlignment="1">
      <alignment horizontal="right"/>
    </xf>
    <xf numFmtId="167" fontId="62" fillId="0" borderId="5" xfId="0" applyNumberFormat="1" applyFont="1" applyBorder="1" applyAlignment="1">
      <alignment horizontal="right" vertical="center"/>
    </xf>
    <xf numFmtId="0" fontId="16" fillId="0" borderId="10" xfId="0" applyFont="1" applyBorder="1"/>
    <xf numFmtId="0" fontId="16" fillId="0" borderId="5" xfId="0" applyFont="1" applyBorder="1"/>
    <xf numFmtId="0" fontId="16" fillId="0" borderId="3" xfId="0" applyFont="1" applyBorder="1"/>
    <xf numFmtId="0" fontId="0" fillId="0" borderId="22" xfId="0" applyBorder="1"/>
    <xf numFmtId="49" fontId="12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6" zoomScale="40" zoomScaleNormal="40" zoomScaleSheetLayoutView="40" workbookViewId="0">
      <selection activeCell="M32" sqref="M32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13.42578125" customWidth="1"/>
    <col min="6" max="6" width="10.7109375" hidden="1" customWidth="1"/>
    <col min="7" max="7" width="11.28515625" customWidth="1"/>
    <col min="8" max="8" width="10.42578125" customWidth="1"/>
    <col min="9" max="9" width="8.7109375" hidden="1" customWidth="1"/>
    <col min="10" max="10" width="11.5703125" customWidth="1"/>
    <col min="11" max="11" width="11.85546875" customWidth="1"/>
    <col min="12" max="12" width="8.7109375" hidden="1" customWidth="1"/>
    <col min="13" max="14" width="14.5703125" customWidth="1"/>
    <col min="15" max="15" width="8.7109375" hidden="1" customWidth="1"/>
    <col min="16" max="16" width="12.7109375" customWidth="1"/>
    <col min="17" max="17" width="10.85546875" customWidth="1"/>
    <col min="18" max="18" width="8.7109375" hidden="1" customWidth="1"/>
    <col min="19" max="19" width="10.85546875" customWidth="1"/>
    <col min="20" max="20" width="8.710937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11.28515625" style="80" customWidth="1"/>
    <col min="26" max="26" width="5.57031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12.8554687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0" t="s">
        <v>348</v>
      </c>
      <c r="AD3" s="200"/>
      <c r="AE3" s="201"/>
      <c r="AF3" s="202"/>
      <c r="AG3" s="202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>на «16»февраля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194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67" t="s">
        <v>60</v>
      </c>
      <c r="B6" s="667"/>
      <c r="C6" s="667"/>
      <c r="D6" s="668"/>
      <c r="E6" s="666" t="s">
        <v>52</v>
      </c>
      <c r="F6" s="667"/>
      <c r="G6" s="667"/>
      <c r="H6" s="668"/>
      <c r="I6" s="165"/>
      <c r="J6" s="666" t="s">
        <v>85</v>
      </c>
      <c r="K6" s="667"/>
      <c r="L6" s="667"/>
      <c r="M6" s="668"/>
      <c r="N6" s="666" t="s">
        <v>83</v>
      </c>
      <c r="O6" s="667"/>
      <c r="P6" s="667"/>
      <c r="Q6" s="668"/>
      <c r="R6" s="165"/>
      <c r="S6" s="86"/>
      <c r="T6" s="166"/>
      <c r="U6" s="166"/>
      <c r="V6" s="167"/>
      <c r="W6" s="86"/>
      <c r="X6" s="166"/>
      <c r="Y6" s="184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75" t="s">
        <v>61</v>
      </c>
      <c r="B7" s="675"/>
      <c r="C7" s="675"/>
      <c r="D7" s="676"/>
      <c r="E7" s="663" t="s">
        <v>51</v>
      </c>
      <c r="F7" s="664"/>
      <c r="G7" s="664"/>
      <c r="H7" s="665"/>
      <c r="I7" s="90"/>
      <c r="J7" s="663" t="s">
        <v>12</v>
      </c>
      <c r="K7" s="664"/>
      <c r="L7" s="664"/>
      <c r="M7" s="665"/>
      <c r="N7" s="663" t="s">
        <v>15</v>
      </c>
      <c r="O7" s="664"/>
      <c r="P7" s="664"/>
      <c r="Q7" s="665"/>
      <c r="R7" s="90"/>
      <c r="S7" s="663" t="s">
        <v>14</v>
      </c>
      <c r="T7" s="664"/>
      <c r="U7" s="664"/>
      <c r="V7" s="665"/>
      <c r="W7" s="663" t="s">
        <v>80</v>
      </c>
      <c r="X7" s="664"/>
      <c r="Y7" s="665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77</v>
      </c>
      <c r="AQ7" s="84"/>
      <c r="AR7" s="84"/>
      <c r="AS7" s="84"/>
      <c r="AT7" s="47" t="s">
        <v>35</v>
      </c>
      <c r="AU7" s="41"/>
      <c r="AV7" s="41"/>
      <c r="AW7" s="6"/>
      <c r="AX7" s="6"/>
      <c r="AY7" s="6"/>
      <c r="AZ7" s="6"/>
    </row>
    <row r="8" spans="1:53" ht="18" customHeight="1">
      <c r="A8" s="168" t="s">
        <v>62</v>
      </c>
      <c r="B8" s="280" t="s">
        <v>64</v>
      </c>
      <c r="C8" s="281"/>
      <c r="D8" s="282"/>
      <c r="E8" s="663" t="s">
        <v>56</v>
      </c>
      <c r="F8" s="664"/>
      <c r="G8" s="664"/>
      <c r="H8" s="665"/>
      <c r="I8" s="90"/>
      <c r="J8" s="663" t="s">
        <v>67</v>
      </c>
      <c r="K8" s="664"/>
      <c r="L8" s="664"/>
      <c r="M8" s="665"/>
      <c r="N8" s="663" t="s">
        <v>84</v>
      </c>
      <c r="O8" s="664"/>
      <c r="P8" s="664"/>
      <c r="Q8" s="665"/>
      <c r="R8" s="90"/>
      <c r="S8" s="663" t="s">
        <v>57</v>
      </c>
      <c r="T8" s="664"/>
      <c r="U8" s="664"/>
      <c r="V8" s="665"/>
      <c r="W8" s="663" t="s">
        <v>81</v>
      </c>
      <c r="X8" s="664"/>
      <c r="Y8" s="665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9" t="s">
        <v>63</v>
      </c>
      <c r="B9" s="283" t="s">
        <v>65</v>
      </c>
      <c r="C9" s="171"/>
      <c r="D9" s="284"/>
      <c r="E9" s="663" t="s">
        <v>55</v>
      </c>
      <c r="F9" s="664"/>
      <c r="G9" s="664"/>
      <c r="H9" s="665"/>
      <c r="I9" s="90"/>
      <c r="J9" s="663" t="s">
        <v>13</v>
      </c>
      <c r="K9" s="664"/>
      <c r="L9" s="664"/>
      <c r="M9" s="665"/>
      <c r="N9" s="663" t="s">
        <v>55</v>
      </c>
      <c r="O9" s="664"/>
      <c r="P9" s="664"/>
      <c r="Q9" s="665"/>
      <c r="R9" s="90"/>
      <c r="S9" s="170"/>
      <c r="T9" s="89" t="s">
        <v>55</v>
      </c>
      <c r="U9" s="89"/>
      <c r="V9" s="89"/>
      <c r="W9" s="663" t="s">
        <v>82</v>
      </c>
      <c r="X9" s="664"/>
      <c r="Y9" s="665"/>
      <c r="Z9" s="81"/>
      <c r="AA9" s="89"/>
      <c r="AB9" s="91"/>
      <c r="AC9" s="80"/>
      <c r="AD9" s="80"/>
      <c r="AE9" s="80"/>
      <c r="AF9" s="79" t="str">
        <f>Лист8!AF9</f>
        <v>на «16»февраля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76</v>
      </c>
      <c r="AT9" s="49" t="s">
        <v>362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5" t="s">
        <v>66</v>
      </c>
      <c r="C10" s="286"/>
      <c r="D10" s="287"/>
      <c r="E10" s="171"/>
      <c r="F10" s="171"/>
      <c r="G10" s="89"/>
      <c r="H10" s="172"/>
      <c r="I10" s="173"/>
      <c r="J10" s="89"/>
      <c r="K10" s="89"/>
      <c r="L10" s="89"/>
      <c r="M10" s="172"/>
      <c r="N10" s="674"/>
      <c r="O10" s="675"/>
      <c r="P10" s="675"/>
      <c r="Q10" s="676"/>
      <c r="R10" s="90"/>
      <c r="S10" s="170"/>
      <c r="T10" s="89"/>
      <c r="U10" s="89"/>
      <c r="V10" s="89"/>
      <c r="W10" s="170"/>
      <c r="X10" s="89"/>
      <c r="Y10" s="188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4">
        <v>1</v>
      </c>
      <c r="B11" s="175"/>
      <c r="C11" s="176">
        <v>2</v>
      </c>
      <c r="D11" s="177"/>
      <c r="E11" s="178"/>
      <c r="F11" s="178"/>
      <c r="G11" s="178">
        <v>3</v>
      </c>
      <c r="H11" s="179"/>
      <c r="I11" s="178"/>
      <c r="J11" s="178"/>
      <c r="K11" s="178">
        <v>4</v>
      </c>
      <c r="L11" s="178"/>
      <c r="M11" s="179"/>
      <c r="N11" s="178"/>
      <c r="O11" s="178"/>
      <c r="P11" s="178">
        <v>5</v>
      </c>
      <c r="Q11" s="179"/>
      <c r="R11" s="178"/>
      <c r="S11" s="180"/>
      <c r="T11" s="178">
        <v>6</v>
      </c>
      <c r="U11" s="178"/>
      <c r="V11" s="178"/>
      <c r="W11" s="669">
        <v>7</v>
      </c>
      <c r="X11" s="670"/>
      <c r="Y11" s="671"/>
      <c r="Z11" s="81"/>
      <c r="AA11" s="89"/>
      <c r="AB11" s="91"/>
      <c r="AC11" s="79" t="s">
        <v>86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78</v>
      </c>
      <c r="AS11" s="84"/>
      <c r="AT11" s="49" t="s">
        <v>258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8"/>
      <c r="C12" s="699"/>
      <c r="D12" s="700"/>
      <c r="E12" s="622">
        <v>50</v>
      </c>
      <c r="F12" s="623"/>
      <c r="G12" s="623"/>
      <c r="H12" s="634"/>
      <c r="I12" s="129"/>
      <c r="J12" s="622" t="s">
        <v>93</v>
      </c>
      <c r="K12" s="623"/>
      <c r="L12" s="117"/>
      <c r="M12" s="113">
        <v>2</v>
      </c>
      <c r="N12" s="658">
        <f>M12*E12</f>
        <v>100</v>
      </c>
      <c r="O12" s="659"/>
      <c r="P12" s="659"/>
      <c r="Q12" s="660"/>
      <c r="R12" s="129"/>
      <c r="S12" s="622">
        <f>Лист2!F42</f>
        <v>135.62</v>
      </c>
      <c r="T12" s="623"/>
      <c r="U12" s="623"/>
      <c r="V12" s="634"/>
      <c r="W12" s="648"/>
      <c r="X12" s="649"/>
      <c r="Y12" s="650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01"/>
      <c r="C13" s="702"/>
      <c r="D13" s="703"/>
      <c r="E13" s="619"/>
      <c r="F13" s="620"/>
      <c r="G13" s="620"/>
      <c r="H13" s="621"/>
      <c r="I13" s="126"/>
      <c r="J13" s="704" t="s">
        <v>205</v>
      </c>
      <c r="K13" s="705"/>
      <c r="L13" s="126"/>
      <c r="M13" s="114">
        <v>0</v>
      </c>
      <c r="N13" s="658"/>
      <c r="O13" s="659"/>
      <c r="P13" s="659"/>
      <c r="Q13" s="660"/>
      <c r="R13" s="118"/>
      <c r="S13" s="619">
        <f>Лист2!F46</f>
        <v>0</v>
      </c>
      <c r="T13" s="620"/>
      <c r="U13" s="620"/>
      <c r="V13" s="621"/>
      <c r="W13" s="651"/>
      <c r="X13" s="652"/>
      <c r="Y13" s="653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01"/>
      <c r="C14" s="702"/>
      <c r="D14" s="703"/>
      <c r="E14" s="619">
        <v>15.7</v>
      </c>
      <c r="F14" s="620"/>
      <c r="G14" s="620"/>
      <c r="H14" s="621"/>
      <c r="I14" s="126"/>
      <c r="J14" s="619" t="s">
        <v>269</v>
      </c>
      <c r="K14" s="620"/>
      <c r="L14" s="119"/>
      <c r="M14" s="115">
        <v>11</v>
      </c>
      <c r="N14" s="622">
        <f>M14*E14</f>
        <v>172.7</v>
      </c>
      <c r="O14" s="623"/>
      <c r="P14" s="623"/>
      <c r="Q14" s="634"/>
      <c r="R14" s="118"/>
      <c r="S14" s="635"/>
      <c r="T14" s="636"/>
      <c r="U14" s="636"/>
      <c r="V14" s="637"/>
      <c r="W14" s="651"/>
      <c r="X14" s="652"/>
      <c r="Y14" s="654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01"/>
      <c r="C15" s="702"/>
      <c r="D15" s="703"/>
      <c r="E15" s="619">
        <v>103.4</v>
      </c>
      <c r="F15" s="620"/>
      <c r="G15" s="620"/>
      <c r="H15" s="621"/>
      <c r="I15" s="120"/>
      <c r="J15" s="619" t="s">
        <v>271</v>
      </c>
      <c r="K15" s="620"/>
      <c r="L15" s="126"/>
      <c r="M15" s="114">
        <v>110</v>
      </c>
      <c r="N15" s="619">
        <f>M15*E15</f>
        <v>11374</v>
      </c>
      <c r="O15" s="620"/>
      <c r="P15" s="620"/>
      <c r="Q15" s="620"/>
      <c r="R15" s="120"/>
      <c r="S15" s="635">
        <f>S18-S17-S16-S14-S13-S12</f>
        <v>11142.718537499999</v>
      </c>
      <c r="T15" s="636"/>
      <c r="U15" s="636"/>
      <c r="V15" s="637"/>
      <c r="W15" s="651"/>
      <c r="X15" s="652"/>
      <c r="Y15" s="654"/>
      <c r="Z15" s="81"/>
      <c r="AA15" s="89"/>
      <c r="AB15" s="91"/>
      <c r="AC15" s="79" t="s">
        <v>356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01"/>
      <c r="C16" s="702"/>
      <c r="D16" s="703"/>
      <c r="E16" s="619"/>
      <c r="F16" s="620"/>
      <c r="G16" s="620"/>
      <c r="H16" s="621"/>
      <c r="I16" s="120"/>
      <c r="J16" s="619" t="s">
        <v>281</v>
      </c>
      <c r="K16" s="620"/>
      <c r="L16" s="126"/>
      <c r="M16" s="114"/>
      <c r="N16" s="619">
        <f>M16*E16</f>
        <v>0</v>
      </c>
      <c r="O16" s="620"/>
      <c r="P16" s="620"/>
      <c r="Q16" s="620"/>
      <c r="R16" s="120"/>
      <c r="S16" s="619">
        <f>E16*M16</f>
        <v>0</v>
      </c>
      <c r="T16" s="620"/>
      <c r="U16" s="620"/>
      <c r="V16" s="621"/>
      <c r="W16" s="651"/>
      <c r="X16" s="652"/>
      <c r="Y16" s="654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5"/>
      <c r="C17" s="696"/>
      <c r="D17" s="697"/>
      <c r="E17" s="630"/>
      <c r="F17" s="631"/>
      <c r="G17" s="631"/>
      <c r="H17" s="632"/>
      <c r="I17" s="121"/>
      <c r="J17" s="630" t="s">
        <v>98</v>
      </c>
      <c r="K17" s="631"/>
      <c r="L17" s="119"/>
      <c r="M17" s="115">
        <f>M12+M13+M14</f>
        <v>13</v>
      </c>
      <c r="N17" s="619"/>
      <c r="O17" s="620"/>
      <c r="P17" s="620"/>
      <c r="Q17" s="620"/>
      <c r="R17" s="122"/>
      <c r="S17" s="635">
        <f>Лист2!F43+Лист2!F47</f>
        <v>65.16</v>
      </c>
      <c r="T17" s="636"/>
      <c r="U17" s="636"/>
      <c r="V17" s="637"/>
      <c r="W17" s="651"/>
      <c r="X17" s="652"/>
      <c r="Y17" s="654"/>
      <c r="Z17" s="81"/>
      <c r="AA17" s="89"/>
      <c r="AB17" s="91"/>
      <c r="AC17" s="79" t="s">
        <v>259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194</v>
      </c>
      <c r="G18" s="122"/>
      <c r="H18" s="122"/>
      <c r="I18" s="122"/>
      <c r="J18" s="122"/>
      <c r="K18" s="122" t="s">
        <v>88</v>
      </c>
      <c r="L18" s="122"/>
      <c r="M18" s="116">
        <f>M15+M16+M17</f>
        <v>123</v>
      </c>
      <c r="N18" s="633">
        <f>N15+S12+S16+S17</f>
        <v>11574.78</v>
      </c>
      <c r="O18" s="631"/>
      <c r="P18" s="631"/>
      <c r="Q18" s="632"/>
      <c r="R18" s="130"/>
      <c r="S18" s="633">
        <f>AV99</f>
        <v>11343.4985375</v>
      </c>
      <c r="T18" s="638"/>
      <c r="U18" s="638"/>
      <c r="V18" s="639"/>
      <c r="W18" s="655"/>
      <c r="X18" s="656"/>
      <c r="Y18" s="657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73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58</v>
      </c>
      <c r="T20" s="11"/>
      <c r="U20" s="11"/>
      <c r="V20" s="11"/>
      <c r="W20" s="11"/>
      <c r="X20" s="11"/>
      <c r="Y20" s="408"/>
      <c r="Z20" s="409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72" t="s">
        <v>8</v>
      </c>
      <c r="AU20" s="67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72</v>
      </c>
      <c r="D21" s="624" t="s">
        <v>18</v>
      </c>
      <c r="E21" s="625"/>
      <c r="F21" s="625"/>
      <c r="G21" s="625"/>
      <c r="H21" s="625"/>
      <c r="I21" s="625"/>
      <c r="J21" s="625"/>
      <c r="K21" s="625"/>
      <c r="L21" s="625"/>
      <c r="M21" s="625"/>
      <c r="N21" s="626"/>
      <c r="O21" s="127"/>
      <c r="P21" s="624" t="s">
        <v>19</v>
      </c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6"/>
      <c r="AC21" s="624" t="s">
        <v>20</v>
      </c>
      <c r="AD21" s="625"/>
      <c r="AE21" s="625"/>
      <c r="AF21" s="625"/>
      <c r="AG21" s="625"/>
      <c r="AH21" s="626"/>
      <c r="AI21" s="624" t="s">
        <v>21</v>
      </c>
      <c r="AJ21" s="625"/>
      <c r="AK21" s="625"/>
      <c r="AL21" s="625"/>
      <c r="AM21" s="625"/>
      <c r="AN21" s="625"/>
      <c r="AO21" s="626"/>
      <c r="AP21" s="24" t="s">
        <v>59</v>
      </c>
      <c r="AQ21" s="23"/>
      <c r="AR21" s="23"/>
      <c r="AS21" s="16"/>
      <c r="AT21" s="646" t="s">
        <v>3</v>
      </c>
      <c r="AU21" s="64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71</v>
      </c>
      <c r="D22" s="627"/>
      <c r="E22" s="628"/>
      <c r="F22" s="628"/>
      <c r="G22" s="628"/>
      <c r="H22" s="628"/>
      <c r="I22" s="628"/>
      <c r="J22" s="628"/>
      <c r="K22" s="628"/>
      <c r="L22" s="628"/>
      <c r="M22" s="628"/>
      <c r="N22" s="629"/>
      <c r="O22" s="128"/>
      <c r="P22" s="627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9"/>
      <c r="AC22" s="627"/>
      <c r="AD22" s="628"/>
      <c r="AE22" s="628"/>
      <c r="AF22" s="628"/>
      <c r="AG22" s="628"/>
      <c r="AH22" s="629"/>
      <c r="AI22" s="627"/>
      <c r="AJ22" s="628"/>
      <c r="AK22" s="628"/>
      <c r="AL22" s="628"/>
      <c r="AM22" s="628"/>
      <c r="AN22" s="628"/>
      <c r="AO22" s="629"/>
      <c r="AP22" s="26" t="s">
        <v>17</v>
      </c>
      <c r="AQ22" s="25"/>
      <c r="AR22" s="25"/>
      <c r="AS22" s="2"/>
      <c r="AT22" s="661" t="s">
        <v>53</v>
      </c>
      <c r="AU22" s="662"/>
      <c r="AV22" s="7"/>
      <c r="AW22" s="6"/>
      <c r="AX22" s="6"/>
      <c r="AY22" s="6"/>
      <c r="AZ22" s="6"/>
      <c r="BA22" s="6"/>
    </row>
    <row r="23" spans="1:54" ht="9.75" customHeight="1">
      <c r="A23" s="1" t="s">
        <v>74</v>
      </c>
      <c r="B23" s="4" t="s">
        <v>75</v>
      </c>
      <c r="C23" s="4" t="s">
        <v>9</v>
      </c>
      <c r="D23" s="601"/>
      <c r="E23" s="602"/>
      <c r="F23" s="109"/>
      <c r="G23" s="601"/>
      <c r="H23" s="602"/>
      <c r="I23" s="383"/>
      <c r="J23" s="601"/>
      <c r="K23" s="602"/>
      <c r="L23" s="383"/>
      <c r="M23" s="601" t="s">
        <v>272</v>
      </c>
      <c r="N23" s="602"/>
      <c r="O23" s="383"/>
      <c r="P23" s="601" t="s">
        <v>350</v>
      </c>
      <c r="Q23" s="602"/>
      <c r="R23" s="110"/>
      <c r="S23" s="640"/>
      <c r="T23" s="641"/>
      <c r="U23" s="109"/>
      <c r="V23" s="613" t="s">
        <v>328</v>
      </c>
      <c r="W23" s="614"/>
      <c r="X23" s="252"/>
      <c r="Y23" s="677"/>
      <c r="Z23" s="678"/>
      <c r="AA23" s="252"/>
      <c r="AB23" s="613" t="s">
        <v>313</v>
      </c>
      <c r="AC23" s="614"/>
      <c r="AD23" s="153"/>
      <c r="AE23" s="683" t="s">
        <v>306</v>
      </c>
      <c r="AF23" s="684"/>
      <c r="AG23" s="153"/>
      <c r="AH23" s="613" t="s">
        <v>235</v>
      </c>
      <c r="AI23" s="614"/>
      <c r="AJ23" s="153"/>
      <c r="AK23" s="613" t="s">
        <v>235</v>
      </c>
      <c r="AL23" s="614"/>
      <c r="AM23" s="109"/>
      <c r="AN23" s="601"/>
      <c r="AO23" s="602"/>
      <c r="AP23" s="689"/>
      <c r="AQ23" s="690"/>
      <c r="AR23" s="640"/>
      <c r="AS23" s="641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3"/>
      <c r="E24" s="604"/>
      <c r="F24" s="111"/>
      <c r="G24" s="603"/>
      <c r="H24" s="604"/>
      <c r="I24" s="384"/>
      <c r="J24" s="603"/>
      <c r="K24" s="604"/>
      <c r="L24" s="384"/>
      <c r="M24" s="603"/>
      <c r="N24" s="604"/>
      <c r="O24" s="384"/>
      <c r="P24" s="603"/>
      <c r="Q24" s="604"/>
      <c r="R24" s="107"/>
      <c r="S24" s="642"/>
      <c r="T24" s="643"/>
      <c r="U24" s="111"/>
      <c r="V24" s="615"/>
      <c r="W24" s="616"/>
      <c r="X24" s="254"/>
      <c r="Y24" s="679"/>
      <c r="Z24" s="680"/>
      <c r="AA24" s="254"/>
      <c r="AB24" s="615"/>
      <c r="AC24" s="616"/>
      <c r="AD24" s="155"/>
      <c r="AE24" s="685"/>
      <c r="AF24" s="686"/>
      <c r="AG24" s="155"/>
      <c r="AH24" s="615"/>
      <c r="AI24" s="616"/>
      <c r="AJ24" s="155"/>
      <c r="AK24" s="615"/>
      <c r="AL24" s="616"/>
      <c r="AM24" s="111"/>
      <c r="AN24" s="603"/>
      <c r="AO24" s="604"/>
      <c r="AP24" s="691"/>
      <c r="AQ24" s="692"/>
      <c r="AR24" s="642"/>
      <c r="AS24" s="643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5"/>
      <c r="E25" s="606"/>
      <c r="F25" s="112"/>
      <c r="G25" s="605"/>
      <c r="H25" s="606"/>
      <c r="I25" s="385"/>
      <c r="J25" s="605"/>
      <c r="K25" s="606"/>
      <c r="L25" s="385"/>
      <c r="M25" s="605"/>
      <c r="N25" s="606"/>
      <c r="O25" s="385"/>
      <c r="P25" s="605"/>
      <c r="Q25" s="606"/>
      <c r="R25" s="106"/>
      <c r="S25" s="644"/>
      <c r="T25" s="645"/>
      <c r="U25" s="112"/>
      <c r="V25" s="617"/>
      <c r="W25" s="618"/>
      <c r="X25" s="255"/>
      <c r="Y25" s="681"/>
      <c r="Z25" s="682"/>
      <c r="AA25" s="255"/>
      <c r="AB25" s="617"/>
      <c r="AC25" s="618"/>
      <c r="AD25" s="157"/>
      <c r="AE25" s="687"/>
      <c r="AF25" s="688"/>
      <c r="AG25" s="157"/>
      <c r="AH25" s="617"/>
      <c r="AI25" s="618"/>
      <c r="AJ25" s="157"/>
      <c r="AK25" s="617"/>
      <c r="AL25" s="618"/>
      <c r="AM25" s="112"/>
      <c r="AN25" s="605"/>
      <c r="AO25" s="606"/>
      <c r="AP25" s="693"/>
      <c r="AQ25" s="694"/>
      <c r="AR25" s="644"/>
      <c r="AS25" s="645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8">
        <v>4</v>
      </c>
      <c r="E26" s="378">
        <v>5</v>
      </c>
      <c r="F26" s="27"/>
      <c r="G26" s="378">
        <v>10</v>
      </c>
      <c r="H26" s="378">
        <v>11</v>
      </c>
      <c r="I26" s="378"/>
      <c r="J26" s="378"/>
      <c r="K26" s="378"/>
      <c r="L26" s="378"/>
      <c r="M26" s="378">
        <v>24</v>
      </c>
      <c r="N26" s="378">
        <v>25</v>
      </c>
      <c r="O26" s="378"/>
      <c r="P26" s="378"/>
      <c r="Q26" s="378"/>
      <c r="R26" s="27"/>
      <c r="S26" s="27">
        <v>12</v>
      </c>
      <c r="T26" s="27">
        <v>13</v>
      </c>
      <c r="U26" s="27"/>
      <c r="V26" s="379">
        <v>18</v>
      </c>
      <c r="W26" s="379">
        <v>19</v>
      </c>
      <c r="X26" s="27"/>
      <c r="Y26" s="27">
        <v>8</v>
      </c>
      <c r="Z26" s="27">
        <v>9</v>
      </c>
      <c r="AA26" s="27"/>
      <c r="AB26" s="513">
        <v>20</v>
      </c>
      <c r="AC26" s="379">
        <v>21</v>
      </c>
      <c r="AD26" s="379"/>
      <c r="AE26" s="379">
        <v>22</v>
      </c>
      <c r="AF26" s="379">
        <v>23</v>
      </c>
      <c r="AG26" s="379"/>
      <c r="AH26" s="379">
        <v>24</v>
      </c>
      <c r="AI26" s="379">
        <v>25</v>
      </c>
      <c r="AJ26" s="379"/>
      <c r="AK26" s="379">
        <v>26</v>
      </c>
      <c r="AL26" s="379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5"/>
      <c r="E27" s="115"/>
      <c r="F27" s="159"/>
      <c r="G27" s="115"/>
      <c r="H27" s="115"/>
      <c r="I27" s="115"/>
      <c r="J27" s="115"/>
      <c r="K27" s="115"/>
      <c r="L27" s="115"/>
      <c r="M27" s="115">
        <v>11</v>
      </c>
      <c r="N27" s="115"/>
      <c r="O27" s="115"/>
      <c r="P27" s="115">
        <v>123.5</v>
      </c>
      <c r="Q27" s="115"/>
      <c r="R27" s="108"/>
      <c r="S27" s="108"/>
      <c r="T27" s="108"/>
      <c r="U27" s="108"/>
      <c r="V27" s="159">
        <v>112</v>
      </c>
      <c r="W27" s="159"/>
      <c r="X27" s="247"/>
      <c r="Y27" s="247"/>
      <c r="Z27" s="247"/>
      <c r="AA27" s="247"/>
      <c r="AB27" s="159">
        <v>11.5</v>
      </c>
      <c r="AC27" s="514"/>
      <c r="AD27" s="159"/>
      <c r="AE27" s="159">
        <v>112</v>
      </c>
      <c r="AF27" s="159"/>
      <c r="AG27" s="159"/>
      <c r="AH27" s="159">
        <v>2.5</v>
      </c>
      <c r="AI27" s="159"/>
      <c r="AJ27" s="159"/>
      <c r="AK27" s="159">
        <v>112</v>
      </c>
      <c r="AL27" s="159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22"/>
      <c r="E28" s="322"/>
      <c r="F28" s="160"/>
      <c r="G28" s="322"/>
      <c r="H28" s="322"/>
      <c r="I28" s="322"/>
      <c r="J28" s="322"/>
      <c r="K28" s="322"/>
      <c r="L28" s="322"/>
      <c r="M28" s="322">
        <v>50</v>
      </c>
      <c r="N28" s="322"/>
      <c r="O28" s="322"/>
      <c r="P28" s="322">
        <v>200</v>
      </c>
      <c r="Q28" s="322"/>
      <c r="R28" s="123"/>
      <c r="S28" s="123"/>
      <c r="T28" s="123"/>
      <c r="U28" s="123"/>
      <c r="V28" s="518">
        <v>150</v>
      </c>
      <c r="W28" s="160"/>
      <c r="X28" s="257"/>
      <c r="Y28" s="256"/>
      <c r="Z28" s="256"/>
      <c r="AA28" s="258"/>
      <c r="AB28" s="160">
        <v>200</v>
      </c>
      <c r="AC28" s="515"/>
      <c r="AD28" s="160"/>
      <c r="AE28" s="160">
        <v>90</v>
      </c>
      <c r="AF28" s="160"/>
      <c r="AG28" s="160"/>
      <c r="AH28" s="160" t="s">
        <v>343</v>
      </c>
      <c r="AI28" s="160"/>
      <c r="AJ28" s="160"/>
      <c r="AK28" s="160" t="s">
        <v>364</v>
      </c>
      <c r="AL28" s="160"/>
      <c r="AM28" s="123"/>
      <c r="AN28" s="322"/>
      <c r="AO28" s="322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0" t="s">
        <v>68</v>
      </c>
      <c r="B29" s="5"/>
      <c r="C29" s="103" t="s">
        <v>191</v>
      </c>
      <c r="D29" s="323"/>
      <c r="E29" s="323"/>
      <c r="F29" s="92">
        <f>E29*W29</f>
        <v>0</v>
      </c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221"/>
      <c r="S29" s="221"/>
      <c r="T29" s="221"/>
      <c r="U29" s="221">
        <f>T29*AU29</f>
        <v>0</v>
      </c>
      <c r="V29" s="380"/>
      <c r="W29" s="380"/>
      <c r="X29" s="325"/>
      <c r="Y29" s="325"/>
      <c r="Z29" s="325"/>
      <c r="AA29" s="325"/>
      <c r="AB29" s="380"/>
      <c r="AC29" s="516">
        <f>AB29*AB27</f>
        <v>0</v>
      </c>
      <c r="AD29" s="380">
        <f>AC29*AU29</f>
        <v>0</v>
      </c>
      <c r="AE29" s="380"/>
      <c r="AF29" s="380">
        <f>AE29*AE27</f>
        <v>0</v>
      </c>
      <c r="AG29" s="380">
        <f>AF29*AU29</f>
        <v>0</v>
      </c>
      <c r="AH29" s="380"/>
      <c r="AI29" s="380"/>
      <c r="AJ29" s="380"/>
      <c r="AK29" s="380"/>
      <c r="AL29" s="380"/>
      <c r="AM29" s="221">
        <f>AL29*AU29</f>
        <v>0</v>
      </c>
      <c r="AN29" s="92"/>
      <c r="AO29" s="92"/>
      <c r="AP29" s="261"/>
      <c r="AQ29" s="261"/>
      <c r="AR29" s="221"/>
      <c r="AS29" s="221"/>
      <c r="AT29" s="149">
        <f>E29+H29+K29+N29+Q29+T29+W29+Z29+AC29+AF29+AI29+AL29+AO29+AQ29+AS29</f>
        <v>0</v>
      </c>
      <c r="AU29" s="542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90" t="s">
        <v>223</v>
      </c>
      <c r="B30" s="5"/>
      <c r="C30" s="103" t="s">
        <v>191</v>
      </c>
      <c r="D30" s="323"/>
      <c r="E30" s="323"/>
      <c r="F30" s="92">
        <f t="shared" ref="F30:F52" si="0">E30*W30</f>
        <v>0</v>
      </c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221"/>
      <c r="S30" s="221"/>
      <c r="T30" s="221"/>
      <c r="U30" s="221">
        <f t="shared" ref="U30:U51" si="1">T30*AU30</f>
        <v>0</v>
      </c>
      <c r="V30" s="380"/>
      <c r="W30" s="380"/>
      <c r="X30" s="325"/>
      <c r="Y30" s="325"/>
      <c r="Z30" s="325"/>
      <c r="AA30" s="325"/>
      <c r="AB30" s="380"/>
      <c r="AC30" s="516"/>
      <c r="AD30" s="380">
        <f t="shared" ref="AD30:AD52" si="2">AC30*AU30</f>
        <v>0</v>
      </c>
      <c r="AE30" s="380"/>
      <c r="AF30" s="380">
        <f>AE30*AE27</f>
        <v>0</v>
      </c>
      <c r="AG30" s="380">
        <f t="shared" ref="AG30:AG52" si="3">AF30*AU30</f>
        <v>0</v>
      </c>
      <c r="AH30" s="380"/>
      <c r="AI30" s="380"/>
      <c r="AJ30" s="380"/>
      <c r="AK30" s="380"/>
      <c r="AL30" s="380"/>
      <c r="AM30" s="221">
        <f t="shared" ref="AM30:AM52" si="4">AL30*AU30</f>
        <v>0</v>
      </c>
      <c r="AN30" s="92"/>
      <c r="AO30" s="92"/>
      <c r="AP30" s="261"/>
      <c r="AQ30" s="261"/>
      <c r="AR30" s="221"/>
      <c r="AS30" s="221"/>
      <c r="AT30" s="149">
        <f t="shared" ref="AT30:AT52" si="5">E30+H30+K30+N30+Q30+T30+W30+Z30+AC30+AF30+AI30+AL30+AO30+AQ30+AS30</f>
        <v>0</v>
      </c>
      <c r="AU30" s="542">
        <v>502.2</v>
      </c>
      <c r="AV30" s="88">
        <f t="shared" ref="AV30:AV52" si="6">AT30*AU30</f>
        <v>0</v>
      </c>
      <c r="AW30" s="6"/>
      <c r="AX30" s="6"/>
      <c r="AY30" s="6"/>
      <c r="AZ30" s="6"/>
      <c r="BA30" s="6"/>
    </row>
    <row r="31" spans="1:54" ht="42" customHeight="1">
      <c r="A31" s="290" t="s">
        <v>216</v>
      </c>
      <c r="B31" s="5"/>
      <c r="C31" s="103" t="s">
        <v>191</v>
      </c>
      <c r="D31" s="323"/>
      <c r="E31" s="323">
        <f>D31*D27</f>
        <v>0</v>
      </c>
      <c r="F31" s="92">
        <f t="shared" si="0"/>
        <v>0</v>
      </c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221"/>
      <c r="S31" s="221"/>
      <c r="T31" s="221"/>
      <c r="U31" s="221">
        <f t="shared" si="1"/>
        <v>0</v>
      </c>
      <c r="V31" s="380"/>
      <c r="W31" s="380"/>
      <c r="X31" s="325"/>
      <c r="Y31" s="325"/>
      <c r="Z31" s="325"/>
      <c r="AA31" s="325"/>
      <c r="AB31" s="380"/>
      <c r="AC31" s="516">
        <f>AB31*AB27</f>
        <v>0</v>
      </c>
      <c r="AD31" s="380">
        <f t="shared" si="2"/>
        <v>0</v>
      </c>
      <c r="AE31" s="380">
        <v>0.1061</v>
      </c>
      <c r="AF31" s="380">
        <f>AE31*AE27</f>
        <v>11.8832</v>
      </c>
      <c r="AG31" s="380">
        <f t="shared" si="3"/>
        <v>6595.1760000000004</v>
      </c>
      <c r="AH31" s="380"/>
      <c r="AI31" s="380"/>
      <c r="AJ31" s="380"/>
      <c r="AK31" s="380"/>
      <c r="AL31" s="380"/>
      <c r="AM31" s="221">
        <f t="shared" si="4"/>
        <v>0</v>
      </c>
      <c r="AN31" s="92"/>
      <c r="AO31" s="92"/>
      <c r="AP31" s="261"/>
      <c r="AQ31" s="261"/>
      <c r="AR31" s="221"/>
      <c r="AS31" s="221"/>
      <c r="AT31" s="149">
        <f t="shared" si="5"/>
        <v>11.8832</v>
      </c>
      <c r="AU31" s="542">
        <v>555</v>
      </c>
      <c r="AV31" s="88">
        <f t="shared" si="6"/>
        <v>6595.1760000000004</v>
      </c>
      <c r="AW31" s="6"/>
      <c r="AX31" s="6"/>
      <c r="AY31" s="6"/>
      <c r="AZ31" s="6"/>
      <c r="BA31" s="6"/>
      <c r="BB31" s="6"/>
    </row>
    <row r="32" spans="1:54" ht="70.5" customHeight="1">
      <c r="A32" s="290" t="s">
        <v>24</v>
      </c>
      <c r="B32" s="5"/>
      <c r="C32" s="103" t="s">
        <v>191</v>
      </c>
      <c r="D32" s="323"/>
      <c r="E32" s="323"/>
      <c r="F32" s="92">
        <f t="shared" si="0"/>
        <v>0</v>
      </c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221"/>
      <c r="S32" s="221"/>
      <c r="T32" s="221"/>
      <c r="U32" s="221">
        <f t="shared" si="1"/>
        <v>0</v>
      </c>
      <c r="V32" s="380"/>
      <c r="W32" s="380"/>
      <c r="X32" s="325"/>
      <c r="Y32" s="325"/>
      <c r="Z32" s="325"/>
      <c r="AA32" s="325"/>
      <c r="AB32" s="380"/>
      <c r="AC32" s="516"/>
      <c r="AD32" s="380">
        <f t="shared" si="2"/>
        <v>0</v>
      </c>
      <c r="AE32" s="380"/>
      <c r="AF32" s="380"/>
      <c r="AG32" s="380">
        <f t="shared" si="3"/>
        <v>0</v>
      </c>
      <c r="AH32" s="380"/>
      <c r="AI32" s="380"/>
      <c r="AJ32" s="380"/>
      <c r="AK32" s="380"/>
      <c r="AL32" s="380"/>
      <c r="AM32" s="221">
        <f t="shared" si="4"/>
        <v>0</v>
      </c>
      <c r="AN32" s="92"/>
      <c r="AO32" s="92"/>
      <c r="AP32" s="261"/>
      <c r="AQ32" s="261"/>
      <c r="AR32" s="221"/>
      <c r="AS32" s="221"/>
      <c r="AT32" s="148">
        <f t="shared" si="5"/>
        <v>0</v>
      </c>
      <c r="AU32" s="542">
        <v>241.5</v>
      </c>
      <c r="AV32" s="88">
        <f t="shared" si="6"/>
        <v>0</v>
      </c>
      <c r="AW32" s="6"/>
      <c r="AX32" s="6"/>
      <c r="AY32" s="6"/>
      <c r="AZ32" s="6"/>
      <c r="BA32" s="6"/>
      <c r="BB32" s="6"/>
    </row>
    <row r="33" spans="1:54" ht="42" customHeight="1">
      <c r="A33" s="290" t="s">
        <v>288</v>
      </c>
      <c r="B33" s="5"/>
      <c r="C33" s="103" t="s">
        <v>191</v>
      </c>
      <c r="D33" s="323"/>
      <c r="E33" s="323"/>
      <c r="F33" s="92">
        <f t="shared" si="0"/>
        <v>0</v>
      </c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221"/>
      <c r="S33" s="221"/>
      <c r="T33" s="221"/>
      <c r="U33" s="221">
        <f t="shared" si="1"/>
        <v>0</v>
      </c>
      <c r="V33" s="380"/>
      <c r="W33" s="380"/>
      <c r="X33" s="325"/>
      <c r="Y33" s="325"/>
      <c r="Z33" s="325"/>
      <c r="AA33" s="325"/>
      <c r="AB33" s="380"/>
      <c r="AC33" s="516">
        <f>AB33*AB27</f>
        <v>0</v>
      </c>
      <c r="AD33" s="380">
        <f t="shared" si="2"/>
        <v>0</v>
      </c>
      <c r="AE33" s="380"/>
      <c r="AF33" s="380">
        <f>AE33*AE27</f>
        <v>0</v>
      </c>
      <c r="AG33" s="380">
        <f t="shared" si="3"/>
        <v>0</v>
      </c>
      <c r="AH33" s="380"/>
      <c r="AI33" s="380"/>
      <c r="AJ33" s="380"/>
      <c r="AK33" s="380"/>
      <c r="AL33" s="380"/>
      <c r="AM33" s="221">
        <f t="shared" si="4"/>
        <v>0</v>
      </c>
      <c r="AN33" s="92"/>
      <c r="AO33" s="92"/>
      <c r="AP33" s="261"/>
      <c r="AQ33" s="261"/>
      <c r="AR33" s="221"/>
      <c r="AS33" s="221"/>
      <c r="AT33" s="149">
        <f t="shared" si="5"/>
        <v>0</v>
      </c>
      <c r="AU33" s="542">
        <v>343.5</v>
      </c>
      <c r="AV33" s="88">
        <f t="shared" si="6"/>
        <v>0</v>
      </c>
      <c r="AW33" s="6"/>
      <c r="AX33" s="6"/>
      <c r="AY33" s="6"/>
      <c r="AZ33" s="6"/>
      <c r="BA33" s="6"/>
      <c r="BB33" s="6"/>
    </row>
    <row r="34" spans="1:54" ht="42" customHeight="1">
      <c r="A34" s="290" t="s">
        <v>25</v>
      </c>
      <c r="B34" s="5"/>
      <c r="C34" s="103" t="s">
        <v>191</v>
      </c>
      <c r="D34" s="323"/>
      <c r="E34" s="323"/>
      <c r="F34" s="92">
        <f t="shared" si="0"/>
        <v>0</v>
      </c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221"/>
      <c r="S34" s="221"/>
      <c r="T34" s="221"/>
      <c r="U34" s="221">
        <f t="shared" si="1"/>
        <v>0</v>
      </c>
      <c r="V34" s="380"/>
      <c r="W34" s="380"/>
      <c r="X34" s="325"/>
      <c r="Y34" s="325"/>
      <c r="Z34" s="325"/>
      <c r="AA34" s="325"/>
      <c r="AB34" s="380"/>
      <c r="AC34" s="516"/>
      <c r="AD34" s="380">
        <f t="shared" si="2"/>
        <v>0</v>
      </c>
      <c r="AE34" s="380"/>
      <c r="AF34" s="380"/>
      <c r="AG34" s="380">
        <f t="shared" si="3"/>
        <v>0</v>
      </c>
      <c r="AH34" s="380"/>
      <c r="AI34" s="380"/>
      <c r="AJ34" s="380"/>
      <c r="AK34" s="380"/>
      <c r="AL34" s="380"/>
      <c r="AM34" s="221">
        <f t="shared" si="4"/>
        <v>0</v>
      </c>
      <c r="AN34" s="92"/>
      <c r="AO34" s="92"/>
      <c r="AP34" s="261"/>
      <c r="AQ34" s="261"/>
      <c r="AR34" s="221"/>
      <c r="AS34" s="221"/>
      <c r="AT34" s="149">
        <f t="shared" si="5"/>
        <v>0</v>
      </c>
      <c r="AU34" s="542"/>
      <c r="AV34" s="88">
        <f t="shared" si="6"/>
        <v>0</v>
      </c>
      <c r="AW34" s="6"/>
      <c r="AX34" s="6"/>
      <c r="AY34" s="6"/>
      <c r="AZ34" s="6"/>
      <c r="BA34" s="6"/>
      <c r="BB34" s="6"/>
    </row>
    <row r="35" spans="1:54" ht="42" customHeight="1">
      <c r="A35" s="290" t="s">
        <v>295</v>
      </c>
      <c r="B35" s="5"/>
      <c r="C35" s="103" t="s">
        <v>191</v>
      </c>
      <c r="D35" s="323"/>
      <c r="E35" s="323"/>
      <c r="F35" s="92">
        <f t="shared" si="0"/>
        <v>0</v>
      </c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221"/>
      <c r="S35" s="221"/>
      <c r="T35" s="221"/>
      <c r="U35" s="221">
        <f t="shared" si="1"/>
        <v>0</v>
      </c>
      <c r="V35" s="380"/>
      <c r="W35" s="380"/>
      <c r="X35" s="325"/>
      <c r="Y35" s="325"/>
      <c r="Z35" s="325"/>
      <c r="AA35" s="325"/>
      <c r="AB35" s="380"/>
      <c r="AC35" s="516"/>
      <c r="AD35" s="380">
        <f t="shared" si="2"/>
        <v>0</v>
      </c>
      <c r="AE35" s="380"/>
      <c r="AF35" s="380"/>
      <c r="AG35" s="380">
        <f t="shared" si="3"/>
        <v>0</v>
      </c>
      <c r="AH35" s="380"/>
      <c r="AI35" s="380"/>
      <c r="AJ35" s="380"/>
      <c r="AK35" s="380"/>
      <c r="AL35" s="380"/>
      <c r="AM35" s="221">
        <f t="shared" si="4"/>
        <v>0</v>
      </c>
      <c r="AN35" s="92"/>
      <c r="AO35" s="92"/>
      <c r="AP35" s="261"/>
      <c r="AQ35" s="261"/>
      <c r="AR35" s="221"/>
      <c r="AS35" s="221"/>
      <c r="AT35" s="148">
        <f t="shared" si="5"/>
        <v>0</v>
      </c>
      <c r="AU35" s="542">
        <v>195</v>
      </c>
      <c r="AV35" s="88">
        <f t="shared" si="6"/>
        <v>0</v>
      </c>
      <c r="AW35" s="6"/>
      <c r="AX35" s="6"/>
      <c r="AY35" s="6"/>
      <c r="AZ35" s="6"/>
      <c r="BA35" s="6"/>
      <c r="BB35" s="6"/>
    </row>
    <row r="36" spans="1:54" ht="51.75" customHeight="1">
      <c r="A36" s="290" t="s">
        <v>220</v>
      </c>
      <c r="B36" s="5"/>
      <c r="C36" s="103" t="s">
        <v>191</v>
      </c>
      <c r="D36" s="323"/>
      <c r="E36" s="323"/>
      <c r="F36" s="92">
        <f t="shared" si="0"/>
        <v>0</v>
      </c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221"/>
      <c r="S36" s="221"/>
      <c r="T36" s="221"/>
      <c r="U36" s="221">
        <f t="shared" si="1"/>
        <v>0</v>
      </c>
      <c r="V36" s="380"/>
      <c r="W36" s="380"/>
      <c r="X36" s="325"/>
      <c r="Y36" s="325"/>
      <c r="Z36" s="325"/>
      <c r="AA36" s="325"/>
      <c r="AB36" s="380"/>
      <c r="AC36" s="516"/>
      <c r="AD36" s="380">
        <f t="shared" si="2"/>
        <v>0</v>
      </c>
      <c r="AE36" s="380"/>
      <c r="AF36" s="380"/>
      <c r="AG36" s="380">
        <f t="shared" si="3"/>
        <v>0</v>
      </c>
      <c r="AH36" s="380"/>
      <c r="AI36" s="380"/>
      <c r="AJ36" s="380"/>
      <c r="AK36" s="380"/>
      <c r="AL36" s="380"/>
      <c r="AM36" s="221">
        <f t="shared" si="4"/>
        <v>0</v>
      </c>
      <c r="AN36" s="92"/>
      <c r="AO36" s="92"/>
      <c r="AP36" s="261"/>
      <c r="AQ36" s="261"/>
      <c r="AR36" s="221"/>
      <c r="AS36" s="221"/>
      <c r="AT36" s="149">
        <f t="shared" si="5"/>
        <v>0</v>
      </c>
      <c r="AU36" s="542">
        <v>450</v>
      </c>
      <c r="AV36" s="88">
        <f t="shared" si="6"/>
        <v>0</v>
      </c>
      <c r="AW36" s="6"/>
      <c r="AX36" s="6"/>
      <c r="AY36" s="6"/>
      <c r="AZ36" s="6"/>
      <c r="BA36" s="6"/>
      <c r="BB36" s="6"/>
    </row>
    <row r="37" spans="1:54" ht="42" customHeight="1">
      <c r="A37" s="290" t="s">
        <v>26</v>
      </c>
      <c r="B37" s="5"/>
      <c r="C37" s="103" t="s">
        <v>191</v>
      </c>
      <c r="D37" s="323"/>
      <c r="E37" s="323"/>
      <c r="F37" s="92">
        <f t="shared" si="0"/>
        <v>0</v>
      </c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221"/>
      <c r="S37" s="221"/>
      <c r="T37" s="221"/>
      <c r="U37" s="221">
        <f t="shared" si="1"/>
        <v>0</v>
      </c>
      <c r="V37" s="380"/>
      <c r="W37" s="380"/>
      <c r="X37" s="325"/>
      <c r="Y37" s="325"/>
      <c r="Z37" s="325"/>
      <c r="AA37" s="325"/>
      <c r="AB37" s="380"/>
      <c r="AC37" s="516"/>
      <c r="AD37" s="380">
        <f t="shared" si="2"/>
        <v>0</v>
      </c>
      <c r="AE37" s="380"/>
      <c r="AF37" s="380"/>
      <c r="AG37" s="380">
        <f t="shared" si="3"/>
        <v>0</v>
      </c>
      <c r="AH37" s="380"/>
      <c r="AI37" s="380"/>
      <c r="AJ37" s="380"/>
      <c r="AK37" s="380"/>
      <c r="AL37" s="380"/>
      <c r="AM37" s="221">
        <f t="shared" si="4"/>
        <v>0</v>
      </c>
      <c r="AN37" s="92"/>
      <c r="AO37" s="92"/>
      <c r="AP37" s="261"/>
      <c r="AQ37" s="261"/>
      <c r="AR37" s="221"/>
      <c r="AS37" s="221"/>
      <c r="AT37" s="149">
        <f t="shared" si="5"/>
        <v>0</v>
      </c>
      <c r="AU37" s="542"/>
      <c r="AV37" s="88">
        <f t="shared" si="6"/>
        <v>0</v>
      </c>
      <c r="AW37" s="6"/>
      <c r="AX37" s="6"/>
      <c r="AY37" s="6"/>
      <c r="AZ37" s="6"/>
      <c r="BA37" s="6"/>
      <c r="BB37" s="6"/>
    </row>
    <row r="38" spans="1:54" ht="42" customHeight="1">
      <c r="A38" s="290" t="s">
        <v>214</v>
      </c>
      <c r="B38" s="5"/>
      <c r="C38" s="103" t="s">
        <v>191</v>
      </c>
      <c r="D38" s="323"/>
      <c r="E38" s="323"/>
      <c r="F38" s="92">
        <f t="shared" si="0"/>
        <v>0</v>
      </c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221"/>
      <c r="S38" s="221"/>
      <c r="T38" s="221"/>
      <c r="U38" s="221">
        <f t="shared" si="1"/>
        <v>0</v>
      </c>
      <c r="V38" s="380"/>
      <c r="W38" s="380"/>
      <c r="X38" s="325"/>
      <c r="Y38" s="325"/>
      <c r="Z38" s="325"/>
      <c r="AA38" s="325"/>
      <c r="AB38" s="380"/>
      <c r="AC38" s="516"/>
      <c r="AD38" s="380">
        <f t="shared" si="2"/>
        <v>0</v>
      </c>
      <c r="AE38" s="380"/>
      <c r="AF38" s="380"/>
      <c r="AG38" s="380">
        <f t="shared" si="3"/>
        <v>0</v>
      </c>
      <c r="AH38" s="380"/>
      <c r="AI38" s="380"/>
      <c r="AJ38" s="380"/>
      <c r="AK38" s="380"/>
      <c r="AL38" s="380"/>
      <c r="AM38" s="221">
        <f t="shared" si="4"/>
        <v>0</v>
      </c>
      <c r="AN38" s="92"/>
      <c r="AO38" s="92"/>
      <c r="AP38" s="261"/>
      <c r="AQ38" s="261"/>
      <c r="AR38" s="221"/>
      <c r="AS38" s="221"/>
      <c r="AT38" s="149">
        <f t="shared" si="5"/>
        <v>0</v>
      </c>
      <c r="AU38" s="543"/>
      <c r="AV38" s="88">
        <f t="shared" si="6"/>
        <v>0</v>
      </c>
      <c r="AW38" s="6"/>
      <c r="AX38" s="6"/>
      <c r="AY38" s="6"/>
      <c r="AZ38" s="6"/>
      <c r="BA38" s="6"/>
      <c r="BB38" s="6"/>
    </row>
    <row r="39" spans="1:54" ht="42" customHeight="1">
      <c r="A39" s="290" t="s">
        <v>27</v>
      </c>
      <c r="B39" s="5"/>
      <c r="C39" s="103" t="s">
        <v>191</v>
      </c>
      <c r="D39" s="323"/>
      <c r="E39" s="323">
        <f>D39*D27</f>
        <v>0</v>
      </c>
      <c r="F39" s="92">
        <f t="shared" si="0"/>
        <v>0</v>
      </c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221"/>
      <c r="S39" s="221"/>
      <c r="T39" s="221"/>
      <c r="U39" s="221">
        <f t="shared" si="1"/>
        <v>0</v>
      </c>
      <c r="V39" s="380">
        <v>4.0000000000000001E-3</v>
      </c>
      <c r="W39" s="380">
        <f>V39*V27</f>
        <v>0.44800000000000001</v>
      </c>
      <c r="X39" s="325"/>
      <c r="Y39" s="325"/>
      <c r="Z39" s="325"/>
      <c r="AA39" s="325"/>
      <c r="AB39" s="380"/>
      <c r="AC39" s="516"/>
      <c r="AD39" s="380">
        <f t="shared" si="2"/>
        <v>0</v>
      </c>
      <c r="AE39" s="380">
        <v>3.3E-3</v>
      </c>
      <c r="AF39" s="380">
        <f>AE39*AE27</f>
        <v>0.36959999999999998</v>
      </c>
      <c r="AG39" s="380">
        <f t="shared" si="3"/>
        <v>376.99199999999996</v>
      </c>
      <c r="AH39" s="380"/>
      <c r="AI39" s="380"/>
      <c r="AJ39" s="380"/>
      <c r="AK39" s="380"/>
      <c r="AL39" s="380"/>
      <c r="AM39" s="221">
        <f t="shared" si="4"/>
        <v>0</v>
      </c>
      <c r="AN39" s="92"/>
      <c r="AO39" s="92">
        <f>AN39*AN27</f>
        <v>0</v>
      </c>
      <c r="AP39" s="261"/>
      <c r="AQ39" s="261"/>
      <c r="AR39" s="221"/>
      <c r="AS39" s="221"/>
      <c r="AT39" s="148">
        <f t="shared" si="5"/>
        <v>0.81759999999999999</v>
      </c>
      <c r="AU39" s="544">
        <v>1020</v>
      </c>
      <c r="AV39" s="88">
        <f t="shared" si="6"/>
        <v>833.952</v>
      </c>
      <c r="AW39" s="6"/>
      <c r="AX39" s="6"/>
      <c r="AY39" s="6"/>
      <c r="AZ39" s="6"/>
      <c r="BA39" s="6"/>
      <c r="BB39" s="6"/>
    </row>
    <row r="40" spans="1:54" ht="42" customHeight="1">
      <c r="A40" s="290" t="s">
        <v>28</v>
      </c>
      <c r="B40" s="5"/>
      <c r="C40" s="103" t="s">
        <v>191</v>
      </c>
      <c r="D40" s="323"/>
      <c r="E40" s="323"/>
      <c r="F40" s="92">
        <f t="shared" si="0"/>
        <v>0</v>
      </c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221"/>
      <c r="S40" s="221"/>
      <c r="T40" s="221"/>
      <c r="U40" s="221">
        <f t="shared" si="1"/>
        <v>0</v>
      </c>
      <c r="V40" s="380"/>
      <c r="W40" s="380"/>
      <c r="X40" s="325"/>
      <c r="Y40" s="325"/>
      <c r="Z40" s="325"/>
      <c r="AA40" s="325"/>
      <c r="AB40" s="380"/>
      <c r="AC40" s="516"/>
      <c r="AD40" s="380">
        <f t="shared" si="2"/>
        <v>0</v>
      </c>
      <c r="AE40" s="380"/>
      <c r="AF40" s="380"/>
      <c r="AG40" s="380">
        <f t="shared" si="3"/>
        <v>0</v>
      </c>
      <c r="AH40" s="380"/>
      <c r="AI40" s="380"/>
      <c r="AJ40" s="380"/>
      <c r="AK40" s="380"/>
      <c r="AL40" s="380"/>
      <c r="AM40" s="221">
        <f t="shared" si="4"/>
        <v>0</v>
      </c>
      <c r="AN40" s="92"/>
      <c r="AO40" s="92"/>
      <c r="AP40" s="261"/>
      <c r="AQ40" s="261"/>
      <c r="AR40" s="221"/>
      <c r="AS40" s="221"/>
      <c r="AT40" s="149">
        <f t="shared" si="5"/>
        <v>0</v>
      </c>
      <c r="AU40" s="544"/>
      <c r="AV40" s="88">
        <f t="shared" si="6"/>
        <v>0</v>
      </c>
      <c r="AW40" s="6"/>
      <c r="AX40" s="6"/>
      <c r="AY40" s="6"/>
      <c r="AZ40" s="6"/>
      <c r="BA40" s="6"/>
      <c r="BB40" s="6"/>
    </row>
    <row r="41" spans="1:54" ht="42" customHeight="1">
      <c r="A41" s="290" t="s">
        <v>219</v>
      </c>
      <c r="B41" s="5"/>
      <c r="C41" s="103" t="s">
        <v>191</v>
      </c>
      <c r="D41" s="323"/>
      <c r="E41" s="323"/>
      <c r="F41" s="92">
        <f t="shared" si="0"/>
        <v>0</v>
      </c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221"/>
      <c r="S41" s="221"/>
      <c r="T41" s="221"/>
      <c r="U41" s="221">
        <f t="shared" si="1"/>
        <v>0</v>
      </c>
      <c r="V41" s="380"/>
      <c r="W41" s="380"/>
      <c r="X41" s="325"/>
      <c r="Y41" s="325"/>
      <c r="Z41" s="325"/>
      <c r="AA41" s="325"/>
      <c r="AB41" s="380"/>
      <c r="AC41" s="516"/>
      <c r="AD41" s="380">
        <f t="shared" si="2"/>
        <v>0</v>
      </c>
      <c r="AE41" s="380"/>
      <c r="AF41" s="380"/>
      <c r="AG41" s="380">
        <f t="shared" si="3"/>
        <v>0</v>
      </c>
      <c r="AH41" s="380"/>
      <c r="AI41" s="380"/>
      <c r="AJ41" s="380"/>
      <c r="AK41" s="380"/>
      <c r="AL41" s="380"/>
      <c r="AM41" s="221">
        <f t="shared" si="4"/>
        <v>0</v>
      </c>
      <c r="AN41" s="92"/>
      <c r="AO41" s="92"/>
      <c r="AP41" s="92"/>
      <c r="AQ41" s="92"/>
      <c r="AR41" s="221"/>
      <c r="AS41" s="221"/>
      <c r="AT41" s="149">
        <f t="shared" si="5"/>
        <v>0</v>
      </c>
      <c r="AU41" s="544"/>
      <c r="AV41" s="88">
        <f t="shared" si="6"/>
        <v>0</v>
      </c>
      <c r="AW41" s="6"/>
      <c r="AX41" s="6"/>
      <c r="AY41" s="6"/>
      <c r="AZ41" s="6"/>
      <c r="BA41" s="6"/>
      <c r="BB41" s="6"/>
    </row>
    <row r="42" spans="1:54" ht="42" customHeight="1">
      <c r="A42" s="290" t="s">
        <v>29</v>
      </c>
      <c r="B42" s="5"/>
      <c r="C42" s="103" t="s">
        <v>191</v>
      </c>
      <c r="D42" s="323"/>
      <c r="E42" s="323">
        <f>D42*D27</f>
        <v>0</v>
      </c>
      <c r="F42" s="92">
        <f t="shared" si="0"/>
        <v>0</v>
      </c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221"/>
      <c r="S42" s="221"/>
      <c r="T42" s="221"/>
      <c r="U42" s="221">
        <f t="shared" si="1"/>
        <v>0</v>
      </c>
      <c r="V42" s="380">
        <v>1.5E-3</v>
      </c>
      <c r="W42" s="380">
        <f>V42*V27</f>
        <v>0.16800000000000001</v>
      </c>
      <c r="X42" s="325"/>
      <c r="Y42" s="325"/>
      <c r="Z42" s="325"/>
      <c r="AA42" s="325"/>
      <c r="AB42" s="380">
        <v>2E-3</v>
      </c>
      <c r="AC42" s="516">
        <f>AB42*AB27</f>
        <v>2.3E-2</v>
      </c>
      <c r="AD42" s="380">
        <f t="shared" si="2"/>
        <v>5.1749999999999998</v>
      </c>
      <c r="AE42" s="380">
        <v>5.0000000000000001E-4</v>
      </c>
      <c r="AF42" s="380">
        <f>AE42*AE27</f>
        <v>5.6000000000000001E-2</v>
      </c>
      <c r="AG42" s="380">
        <f t="shared" si="3"/>
        <v>12.6</v>
      </c>
      <c r="AH42" s="380"/>
      <c r="AI42" s="380"/>
      <c r="AJ42" s="380"/>
      <c r="AK42" s="380"/>
      <c r="AL42" s="380"/>
      <c r="AM42" s="221">
        <f t="shared" si="4"/>
        <v>0</v>
      </c>
      <c r="AN42" s="92"/>
      <c r="AO42" s="92"/>
      <c r="AP42" s="92"/>
      <c r="AQ42" s="92"/>
      <c r="AR42" s="221"/>
      <c r="AS42" s="221"/>
      <c r="AT42" s="148">
        <f t="shared" si="5"/>
        <v>0.247</v>
      </c>
      <c r="AU42" s="544">
        <v>225</v>
      </c>
      <c r="AV42" s="88">
        <f t="shared" si="6"/>
        <v>55.575000000000003</v>
      </c>
      <c r="AW42" s="6"/>
      <c r="AX42" s="6"/>
      <c r="AY42" s="6"/>
      <c r="AZ42" s="6"/>
      <c r="BA42" s="6"/>
      <c r="BB42" s="6"/>
    </row>
    <row r="43" spans="1:54" ht="42" customHeight="1">
      <c r="A43" s="290" t="s">
        <v>196</v>
      </c>
      <c r="B43" s="5"/>
      <c r="C43" s="103" t="s">
        <v>191</v>
      </c>
      <c r="D43" s="323"/>
      <c r="E43" s="323"/>
      <c r="F43" s="92">
        <f t="shared" si="0"/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221"/>
      <c r="S43" s="221"/>
      <c r="T43" s="221"/>
      <c r="U43" s="221">
        <f t="shared" si="1"/>
        <v>0</v>
      </c>
      <c r="V43" s="380"/>
      <c r="W43" s="380"/>
      <c r="X43" s="325"/>
      <c r="Y43" s="325"/>
      <c r="Z43" s="325"/>
      <c r="AA43" s="325"/>
      <c r="AB43" s="380"/>
      <c r="AC43" s="516"/>
      <c r="AD43" s="380">
        <f t="shared" si="2"/>
        <v>0</v>
      </c>
      <c r="AE43" s="380"/>
      <c r="AF43" s="380"/>
      <c r="AG43" s="380">
        <f t="shared" si="3"/>
        <v>0</v>
      </c>
      <c r="AH43" s="380"/>
      <c r="AI43" s="380"/>
      <c r="AJ43" s="380"/>
      <c r="AK43" s="380"/>
      <c r="AL43" s="380">
        <f>AK43*AK27</f>
        <v>0</v>
      </c>
      <c r="AM43" s="221">
        <f t="shared" si="4"/>
        <v>0</v>
      </c>
      <c r="AN43" s="92"/>
      <c r="AO43" s="92"/>
      <c r="AP43" s="92"/>
      <c r="AQ43" s="92"/>
      <c r="AR43" s="221"/>
      <c r="AS43" s="221"/>
      <c r="AT43" s="149">
        <f t="shared" si="5"/>
        <v>0</v>
      </c>
      <c r="AU43" s="544">
        <v>67.5</v>
      </c>
      <c r="AV43" s="88">
        <f t="shared" si="6"/>
        <v>0</v>
      </c>
      <c r="AW43" s="6"/>
      <c r="AX43" s="6"/>
      <c r="AY43" s="6"/>
      <c r="AZ43" s="6"/>
      <c r="BA43" s="6"/>
      <c r="BB43" s="6"/>
    </row>
    <row r="44" spans="1:54" ht="42" customHeight="1">
      <c r="A44" s="290" t="s">
        <v>213</v>
      </c>
      <c r="B44" s="5"/>
      <c r="C44" s="103" t="s">
        <v>192</v>
      </c>
      <c r="D44" s="323"/>
      <c r="E44" s="323">
        <f>D44*D27</f>
        <v>0</v>
      </c>
      <c r="F44" s="92">
        <f t="shared" si="0"/>
        <v>0</v>
      </c>
      <c r="G44" s="323"/>
      <c r="H44" s="323"/>
      <c r="I44" s="323"/>
      <c r="J44" s="323"/>
      <c r="K44" s="323">
        <f>J44*J27</f>
        <v>0</v>
      </c>
      <c r="L44" s="323"/>
      <c r="M44" s="323"/>
      <c r="N44" s="323"/>
      <c r="O44" s="323"/>
      <c r="P44" s="323"/>
      <c r="Q44" s="323">
        <f>P44*P27</f>
        <v>0</v>
      </c>
      <c r="R44" s="221"/>
      <c r="S44" s="221"/>
      <c r="T44" s="221"/>
      <c r="U44" s="221">
        <f t="shared" si="1"/>
        <v>0</v>
      </c>
      <c r="V44" s="380"/>
      <c r="W44" s="380">
        <f>V44*V27</f>
        <v>0</v>
      </c>
      <c r="X44" s="325"/>
      <c r="Y44" s="325"/>
      <c r="Z44" s="325"/>
      <c r="AA44" s="325"/>
      <c r="AB44" s="380"/>
      <c r="AC44" s="516"/>
      <c r="AD44" s="380">
        <f t="shared" si="2"/>
        <v>0</v>
      </c>
      <c r="AE44" s="380"/>
      <c r="AF44" s="380"/>
      <c r="AG44" s="380">
        <f t="shared" si="3"/>
        <v>0</v>
      </c>
      <c r="AH44" s="380"/>
      <c r="AI44" s="380"/>
      <c r="AJ44" s="380"/>
      <c r="AK44" s="380"/>
      <c r="AL44" s="380"/>
      <c r="AM44" s="221">
        <f t="shared" si="4"/>
        <v>0</v>
      </c>
      <c r="AN44" s="92"/>
      <c r="AO44" s="92"/>
      <c r="AP44" s="92"/>
      <c r="AQ44" s="92"/>
      <c r="AR44" s="221"/>
      <c r="AS44" s="221"/>
      <c r="AT44" s="149">
        <f t="shared" si="5"/>
        <v>0</v>
      </c>
      <c r="AU44" s="544">
        <v>388.5</v>
      </c>
      <c r="AV44" s="88">
        <f t="shared" si="6"/>
        <v>0</v>
      </c>
      <c r="AW44" s="6"/>
      <c r="AX44" s="6"/>
      <c r="AY44" s="6"/>
      <c r="AZ44" s="6"/>
      <c r="BA44" s="6"/>
      <c r="BB44" s="6"/>
    </row>
    <row r="45" spans="1:54" ht="42" customHeight="1">
      <c r="A45" s="290" t="s">
        <v>195</v>
      </c>
      <c r="B45" s="5"/>
      <c r="C45" s="103" t="s">
        <v>191</v>
      </c>
      <c r="D45" s="323"/>
      <c r="E45" s="323">
        <f>D45*D27</f>
        <v>0</v>
      </c>
      <c r="F45" s="92">
        <f t="shared" si="0"/>
        <v>0</v>
      </c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221"/>
      <c r="S45" s="221"/>
      <c r="T45" s="221"/>
      <c r="U45" s="221">
        <f t="shared" si="1"/>
        <v>0</v>
      </c>
      <c r="V45" s="380"/>
      <c r="W45" s="380"/>
      <c r="X45" s="325"/>
      <c r="Y45" s="325"/>
      <c r="Z45" s="325"/>
      <c r="AA45" s="325"/>
      <c r="AB45" s="380"/>
      <c r="AC45" s="516"/>
      <c r="AD45" s="380">
        <f t="shared" si="2"/>
        <v>0</v>
      </c>
      <c r="AE45" s="380"/>
      <c r="AF45" s="380"/>
      <c r="AG45" s="380">
        <f t="shared" si="3"/>
        <v>0</v>
      </c>
      <c r="AH45" s="380"/>
      <c r="AI45" s="380"/>
      <c r="AJ45" s="380"/>
      <c r="AK45" s="380"/>
      <c r="AL45" s="380"/>
      <c r="AM45" s="221">
        <f t="shared" si="4"/>
        <v>0</v>
      </c>
      <c r="AN45" s="92"/>
      <c r="AO45" s="92"/>
      <c r="AP45" s="92"/>
      <c r="AQ45" s="92"/>
      <c r="AR45" s="221"/>
      <c r="AS45" s="221"/>
      <c r="AT45" s="148">
        <f t="shared" si="5"/>
        <v>0</v>
      </c>
      <c r="AU45" s="544">
        <v>298.5</v>
      </c>
      <c r="AV45" s="88">
        <f t="shared" si="6"/>
        <v>0</v>
      </c>
      <c r="AW45" s="6"/>
      <c r="AX45" s="6"/>
      <c r="AY45" s="6"/>
      <c r="AZ45" s="6"/>
      <c r="BA45" s="6"/>
      <c r="BB45" s="6"/>
    </row>
    <row r="46" spans="1:54" ht="42" customHeight="1">
      <c r="A46" s="290" t="s">
        <v>30</v>
      </c>
      <c r="B46" s="5"/>
      <c r="C46" s="103" t="s">
        <v>191</v>
      </c>
      <c r="D46" s="323"/>
      <c r="E46" s="323"/>
      <c r="F46" s="92">
        <f t="shared" si="0"/>
        <v>0</v>
      </c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221"/>
      <c r="S46" s="221"/>
      <c r="T46" s="221"/>
      <c r="U46" s="221">
        <f t="shared" si="1"/>
        <v>0</v>
      </c>
      <c r="V46" s="380"/>
      <c r="W46" s="380"/>
      <c r="X46" s="325"/>
      <c r="Y46" s="325"/>
      <c r="Z46" s="325"/>
      <c r="AA46" s="325"/>
      <c r="AB46" s="380"/>
      <c r="AC46" s="516"/>
      <c r="AD46" s="380">
        <f t="shared" si="2"/>
        <v>0</v>
      </c>
      <c r="AE46" s="380"/>
      <c r="AF46" s="380"/>
      <c r="AG46" s="380">
        <f t="shared" si="3"/>
        <v>0</v>
      </c>
      <c r="AH46" s="380"/>
      <c r="AI46" s="380"/>
      <c r="AJ46" s="380"/>
      <c r="AK46" s="380"/>
      <c r="AL46" s="380"/>
      <c r="AM46" s="221">
        <f t="shared" si="4"/>
        <v>0</v>
      </c>
      <c r="AN46" s="92"/>
      <c r="AO46" s="92"/>
      <c r="AP46" s="92"/>
      <c r="AQ46" s="92"/>
      <c r="AR46" s="221"/>
      <c r="AS46" s="221"/>
      <c r="AT46" s="149">
        <f t="shared" si="5"/>
        <v>0</v>
      </c>
      <c r="AU46" s="544">
        <v>262.5</v>
      </c>
      <c r="AV46" s="88">
        <f t="shared" si="6"/>
        <v>0</v>
      </c>
      <c r="AW46" s="6"/>
      <c r="AX46" s="6"/>
      <c r="AY46" s="6"/>
      <c r="AZ46" s="6"/>
      <c r="BA46" s="6"/>
      <c r="BB46" s="6"/>
    </row>
    <row r="47" spans="1:54" ht="42" customHeight="1">
      <c r="A47" s="290" t="s">
        <v>31</v>
      </c>
      <c r="B47" s="5"/>
      <c r="C47" s="103" t="s">
        <v>191</v>
      </c>
      <c r="D47" s="323"/>
      <c r="E47" s="323"/>
      <c r="F47" s="92">
        <f t="shared" si="0"/>
        <v>0</v>
      </c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221"/>
      <c r="S47" s="221"/>
      <c r="T47" s="221"/>
      <c r="U47" s="221">
        <f t="shared" si="1"/>
        <v>0</v>
      </c>
      <c r="V47" s="380"/>
      <c r="W47" s="380"/>
      <c r="X47" s="325"/>
      <c r="Y47" s="325"/>
      <c r="Z47" s="325"/>
      <c r="AA47" s="325"/>
      <c r="AB47" s="380">
        <v>1.086E-2</v>
      </c>
      <c r="AC47" s="516">
        <f>AB47*AB27</f>
        <v>0.12489</v>
      </c>
      <c r="AD47" s="380">
        <f t="shared" si="2"/>
        <v>34.656975000000003</v>
      </c>
      <c r="AE47" s="380"/>
      <c r="AF47" s="380">
        <f>AE47*AE27</f>
        <v>0</v>
      </c>
      <c r="AG47" s="380">
        <f t="shared" si="3"/>
        <v>0</v>
      </c>
      <c r="AH47" s="380"/>
      <c r="AI47" s="380"/>
      <c r="AJ47" s="380"/>
      <c r="AK47" s="380"/>
      <c r="AL47" s="380"/>
      <c r="AM47" s="221">
        <f t="shared" si="4"/>
        <v>0</v>
      </c>
      <c r="AN47" s="92"/>
      <c r="AO47" s="92"/>
      <c r="AP47" s="92"/>
      <c r="AQ47" s="92"/>
      <c r="AR47" s="221"/>
      <c r="AS47" s="221"/>
      <c r="AT47" s="148">
        <f t="shared" si="5"/>
        <v>0.12489</v>
      </c>
      <c r="AU47" s="544">
        <v>277.5</v>
      </c>
      <c r="AV47" s="88">
        <f t="shared" si="6"/>
        <v>34.656975000000003</v>
      </c>
      <c r="AW47" s="6"/>
      <c r="AX47" s="6"/>
      <c r="AY47" s="6"/>
      <c r="AZ47" s="6"/>
      <c r="BA47" s="6"/>
      <c r="BB47" s="6"/>
    </row>
    <row r="48" spans="1:54" ht="42" customHeight="1">
      <c r="A48" s="290" t="s">
        <v>32</v>
      </c>
      <c r="B48" s="5"/>
      <c r="C48" s="103" t="s">
        <v>191</v>
      </c>
      <c r="D48" s="323"/>
      <c r="E48" s="323">
        <f>D48*D27</f>
        <v>0</v>
      </c>
      <c r="F48" s="92">
        <f t="shared" si="0"/>
        <v>0</v>
      </c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221"/>
      <c r="S48" s="221"/>
      <c r="T48" s="221"/>
      <c r="U48" s="221">
        <f t="shared" si="1"/>
        <v>0</v>
      </c>
      <c r="V48" s="380"/>
      <c r="W48" s="380"/>
      <c r="X48" s="325"/>
      <c r="Y48" s="325"/>
      <c r="Z48" s="325"/>
      <c r="AA48" s="325"/>
      <c r="AB48" s="380"/>
      <c r="AC48" s="516"/>
      <c r="AD48" s="380">
        <f t="shared" si="2"/>
        <v>0</v>
      </c>
      <c r="AE48" s="380"/>
      <c r="AF48" s="380"/>
      <c r="AG48" s="380">
        <f t="shared" si="3"/>
        <v>0</v>
      </c>
      <c r="AH48" s="380"/>
      <c r="AI48" s="380"/>
      <c r="AJ48" s="380"/>
      <c r="AK48" s="380"/>
      <c r="AL48" s="380"/>
      <c r="AM48" s="221">
        <f t="shared" si="4"/>
        <v>0</v>
      </c>
      <c r="AN48" s="92" t="s">
        <v>199</v>
      </c>
      <c r="AO48" s="92"/>
      <c r="AP48" s="92"/>
      <c r="AQ48" s="92"/>
      <c r="AR48" s="221"/>
      <c r="AS48" s="221"/>
      <c r="AT48" s="149">
        <f t="shared" si="5"/>
        <v>0</v>
      </c>
      <c r="AU48" s="544">
        <v>316.44</v>
      </c>
      <c r="AV48" s="88">
        <f t="shared" si="6"/>
        <v>0</v>
      </c>
      <c r="AW48" s="6"/>
      <c r="AX48" s="6"/>
      <c r="AY48" s="6"/>
      <c r="AZ48" s="6"/>
      <c r="BA48" s="6"/>
      <c r="BB48" s="6"/>
    </row>
    <row r="49" spans="1:54" ht="42" customHeight="1">
      <c r="A49" s="290" t="s">
        <v>312</v>
      </c>
      <c r="B49" s="5"/>
      <c r="C49" s="103" t="s">
        <v>191</v>
      </c>
      <c r="D49" s="323"/>
      <c r="E49" s="323"/>
      <c r="F49" s="92">
        <f t="shared" si="0"/>
        <v>0</v>
      </c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221"/>
      <c r="S49" s="221"/>
      <c r="T49" s="221"/>
      <c r="U49" s="221">
        <f t="shared" si="1"/>
        <v>0</v>
      </c>
      <c r="V49" s="380">
        <v>4.1200000000000004E-3</v>
      </c>
      <c r="W49" s="380">
        <f>V49*V27</f>
        <v>0.46144000000000007</v>
      </c>
      <c r="X49" s="325"/>
      <c r="Y49" s="325"/>
      <c r="Z49" s="325">
        <f>Y49*Y27</f>
        <v>0</v>
      </c>
      <c r="AA49" s="325"/>
      <c r="AB49" s="380"/>
      <c r="AC49" s="516"/>
      <c r="AD49" s="380">
        <f t="shared" si="2"/>
        <v>0</v>
      </c>
      <c r="AE49" s="380"/>
      <c r="AF49" s="380"/>
      <c r="AG49" s="380">
        <f t="shared" si="3"/>
        <v>0</v>
      </c>
      <c r="AH49" s="380"/>
      <c r="AI49" s="380"/>
      <c r="AJ49" s="380"/>
      <c r="AK49" s="380"/>
      <c r="AL49" s="380"/>
      <c r="AM49" s="221">
        <f t="shared" si="4"/>
        <v>0</v>
      </c>
      <c r="AN49" s="92"/>
      <c r="AO49" s="92"/>
      <c r="AP49" s="92"/>
      <c r="AQ49" s="92"/>
      <c r="AR49" s="221"/>
      <c r="AS49" s="221"/>
      <c r="AT49" s="149">
        <f t="shared" si="5"/>
        <v>0.46144000000000007</v>
      </c>
      <c r="AU49" s="544">
        <v>787.5</v>
      </c>
      <c r="AV49" s="88">
        <f t="shared" si="6"/>
        <v>363.38400000000007</v>
      </c>
      <c r="AW49" s="6"/>
      <c r="AX49" s="6"/>
      <c r="AY49" s="6"/>
      <c r="AZ49" s="6"/>
      <c r="BA49" s="6"/>
      <c r="BB49" s="6"/>
    </row>
    <row r="50" spans="1:54" ht="42" customHeight="1">
      <c r="A50" s="290" t="s">
        <v>33</v>
      </c>
      <c r="B50" s="5"/>
      <c r="C50" s="103" t="s">
        <v>193</v>
      </c>
      <c r="D50" s="323"/>
      <c r="E50" s="323">
        <f>D50*D27</f>
        <v>0</v>
      </c>
      <c r="F50" s="92">
        <f t="shared" si="0"/>
        <v>0</v>
      </c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221"/>
      <c r="S50" s="221"/>
      <c r="T50" s="221"/>
      <c r="U50" s="221">
        <f t="shared" si="1"/>
        <v>0</v>
      </c>
      <c r="V50" s="380"/>
      <c r="W50" s="380"/>
      <c r="X50" s="325"/>
      <c r="Y50" s="325"/>
      <c r="Z50" s="325">
        <f>Y50*Y27</f>
        <v>0</v>
      </c>
      <c r="AA50" s="325"/>
      <c r="AB50" s="380"/>
      <c r="AC50" s="516"/>
      <c r="AD50" s="380">
        <f t="shared" si="2"/>
        <v>0</v>
      </c>
      <c r="AE50" s="380"/>
      <c r="AF50" s="380"/>
      <c r="AG50" s="380">
        <f>AF50/0.04*AU50</f>
        <v>0</v>
      </c>
      <c r="AH50" s="380"/>
      <c r="AI50" s="380"/>
      <c r="AJ50" s="380"/>
      <c r="AK50" s="380"/>
      <c r="AL50" s="380"/>
      <c r="AM50" s="221">
        <f t="shared" si="4"/>
        <v>0</v>
      </c>
      <c r="AN50" s="92"/>
      <c r="AO50" s="92"/>
      <c r="AP50" s="92"/>
      <c r="AQ50" s="92"/>
      <c r="AR50" s="221"/>
      <c r="AS50" s="221"/>
      <c r="AT50" s="220">
        <f>(E50+H50+K50+N50+Q50+T50+W50+Z50+AC50+AF50+AI50+AL50+AO50+AQ50+AS50)/0.05</f>
        <v>0</v>
      </c>
      <c r="AU50" s="544">
        <v>10.5</v>
      </c>
      <c r="AV50" s="88">
        <f t="shared" si="6"/>
        <v>0</v>
      </c>
      <c r="AW50" s="6"/>
      <c r="AX50" s="6"/>
      <c r="AY50" s="6"/>
      <c r="AZ50" s="6"/>
      <c r="BA50" s="6"/>
      <c r="BB50" s="6"/>
    </row>
    <row r="51" spans="1:54" ht="42" customHeight="1">
      <c r="A51" s="386" t="s">
        <v>317</v>
      </c>
      <c r="B51" s="8"/>
      <c r="C51" s="103" t="s">
        <v>191</v>
      </c>
      <c r="D51" s="323"/>
      <c r="E51" s="323"/>
      <c r="F51" s="92">
        <f t="shared" si="0"/>
        <v>0</v>
      </c>
      <c r="G51" s="324"/>
      <c r="H51" s="323"/>
      <c r="I51" s="323"/>
      <c r="J51" s="324"/>
      <c r="K51" s="324"/>
      <c r="L51" s="323"/>
      <c r="M51" s="324"/>
      <c r="N51" s="324"/>
      <c r="O51" s="323"/>
      <c r="P51" s="324"/>
      <c r="Q51" s="324"/>
      <c r="R51" s="221"/>
      <c r="S51" s="222"/>
      <c r="T51" s="222"/>
      <c r="U51" s="221">
        <f t="shared" si="1"/>
        <v>0</v>
      </c>
      <c r="V51" s="381"/>
      <c r="W51" s="381">
        <f>V51*V27</f>
        <v>0</v>
      </c>
      <c r="X51" s="325"/>
      <c r="Y51" s="326"/>
      <c r="Z51" s="326"/>
      <c r="AA51" s="325"/>
      <c r="AB51" s="381"/>
      <c r="AC51" s="517"/>
      <c r="AD51" s="380">
        <f t="shared" si="2"/>
        <v>0</v>
      </c>
      <c r="AE51" s="381"/>
      <c r="AF51" s="381"/>
      <c r="AG51" s="380">
        <f t="shared" si="3"/>
        <v>0</v>
      </c>
      <c r="AH51" s="381"/>
      <c r="AI51" s="381"/>
      <c r="AJ51" s="380"/>
      <c r="AK51" s="381"/>
      <c r="AL51" s="381"/>
      <c r="AM51" s="221">
        <f>AL51*AU51</f>
        <v>0</v>
      </c>
      <c r="AN51" s="93"/>
      <c r="AO51" s="93"/>
      <c r="AP51" s="93"/>
      <c r="AQ51" s="93"/>
      <c r="AR51" s="222"/>
      <c r="AS51" s="222"/>
      <c r="AT51" s="148">
        <f t="shared" si="5"/>
        <v>0</v>
      </c>
      <c r="AU51" s="543">
        <v>591.84</v>
      </c>
      <c r="AV51" s="88">
        <f t="shared" si="6"/>
        <v>0</v>
      </c>
      <c r="AW51" s="6"/>
      <c r="AX51" s="6"/>
      <c r="AY51" s="6"/>
      <c r="AZ51" s="6"/>
      <c r="BA51" s="6"/>
      <c r="BB51" s="6"/>
    </row>
    <row r="52" spans="1:54" ht="42" customHeight="1">
      <c r="A52" s="387" t="s">
        <v>34</v>
      </c>
      <c r="B52" s="8"/>
      <c r="C52" s="103" t="s">
        <v>191</v>
      </c>
      <c r="D52" s="324"/>
      <c r="E52" s="324">
        <f>D52*D27</f>
        <v>0</v>
      </c>
      <c r="F52" s="92">
        <f t="shared" si="0"/>
        <v>0</v>
      </c>
      <c r="G52" s="324"/>
      <c r="H52" s="323"/>
      <c r="I52" s="323"/>
      <c r="J52" s="324"/>
      <c r="K52" s="324"/>
      <c r="L52" s="323"/>
      <c r="M52" s="324"/>
      <c r="N52" s="324"/>
      <c r="O52" s="323"/>
      <c r="P52" s="324"/>
      <c r="Q52" s="324"/>
      <c r="R52" s="221"/>
      <c r="S52" s="222"/>
      <c r="T52" s="222"/>
      <c r="U52" s="221">
        <f>T52*AU52</f>
        <v>0</v>
      </c>
      <c r="V52" s="381"/>
      <c r="W52" s="381"/>
      <c r="X52" s="325"/>
      <c r="Y52" s="326"/>
      <c r="Z52" s="326"/>
      <c r="AA52" s="325"/>
      <c r="AB52" s="381"/>
      <c r="AC52" s="517"/>
      <c r="AD52" s="380">
        <f t="shared" si="2"/>
        <v>0</v>
      </c>
      <c r="AE52" s="381"/>
      <c r="AF52" s="381">
        <f>AE52*AE27</f>
        <v>0</v>
      </c>
      <c r="AG52" s="380">
        <f t="shared" si="3"/>
        <v>0</v>
      </c>
      <c r="AH52" s="381"/>
      <c r="AI52" s="381"/>
      <c r="AJ52" s="380"/>
      <c r="AK52" s="381"/>
      <c r="AL52" s="381"/>
      <c r="AM52" s="221">
        <f t="shared" si="4"/>
        <v>0</v>
      </c>
      <c r="AN52" s="93"/>
      <c r="AO52" s="93"/>
      <c r="AP52" s="93"/>
      <c r="AQ52" s="93"/>
      <c r="AR52" s="222"/>
      <c r="AS52" s="222"/>
      <c r="AT52" s="148">
        <f t="shared" si="5"/>
        <v>0</v>
      </c>
      <c r="AU52" s="543">
        <v>52.5</v>
      </c>
      <c r="AV52" s="88">
        <f t="shared" si="6"/>
        <v>0</v>
      </c>
      <c r="AW52" s="6"/>
      <c r="AX52" s="6"/>
      <c r="AY52" s="6"/>
      <c r="AZ52" s="6"/>
      <c r="BA52" s="6"/>
      <c r="BB52" s="6"/>
    </row>
    <row r="53" spans="1:54" ht="15" customHeight="1">
      <c r="A53" s="548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10"/>
      <c r="Z53" s="410"/>
      <c r="AA53" s="17">
        <f>SUM(AA29:AA52)</f>
        <v>0</v>
      </c>
      <c r="AB53" s="17"/>
      <c r="AC53" s="17"/>
      <c r="AD53" s="17">
        <f>SUM(AD29:AD52)</f>
        <v>39.831975</v>
      </c>
      <c r="AE53" s="17"/>
      <c r="AF53" s="17"/>
      <c r="AG53" s="17">
        <f>SUM(AG29:AG52)</f>
        <v>6984.7680000000009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79</v>
      </c>
      <c r="AU53" s="17"/>
    </row>
    <row r="54" spans="1:54" ht="12" customHeight="1">
      <c r="A54" s="549" t="s">
        <v>73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58</v>
      </c>
      <c r="T54" s="11"/>
      <c r="U54" s="11"/>
      <c r="V54" s="11"/>
      <c r="W54" s="11"/>
      <c r="X54" s="11"/>
      <c r="Y54" s="408"/>
      <c r="Z54" s="409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2" t="s">
        <v>8</v>
      </c>
      <c r="AU54" s="673"/>
      <c r="AV54" s="6"/>
      <c r="AW54" s="6"/>
      <c r="AX54" s="6"/>
      <c r="AY54" s="6"/>
      <c r="AZ54" s="6"/>
      <c r="BA54" s="6"/>
    </row>
    <row r="55" spans="1:54" ht="12" customHeight="1">
      <c r="A55" s="550"/>
      <c r="B55" s="14"/>
      <c r="C55" s="4" t="s">
        <v>72</v>
      </c>
      <c r="D55" s="624" t="s">
        <v>18</v>
      </c>
      <c r="E55" s="625"/>
      <c r="F55" s="625"/>
      <c r="G55" s="625"/>
      <c r="H55" s="625"/>
      <c r="I55" s="625"/>
      <c r="J55" s="625"/>
      <c r="K55" s="625"/>
      <c r="L55" s="625"/>
      <c r="M55" s="625"/>
      <c r="N55" s="626"/>
      <c r="O55" s="127"/>
      <c r="P55" s="624" t="s">
        <v>19</v>
      </c>
      <c r="Q55" s="625"/>
      <c r="R55" s="625"/>
      <c r="S55" s="625"/>
      <c r="T55" s="625"/>
      <c r="U55" s="625"/>
      <c r="V55" s="625"/>
      <c r="W55" s="625"/>
      <c r="X55" s="625"/>
      <c r="Y55" s="625"/>
      <c r="Z55" s="625"/>
      <c r="AA55" s="625"/>
      <c r="AB55" s="626"/>
      <c r="AC55" s="624" t="s">
        <v>20</v>
      </c>
      <c r="AD55" s="625"/>
      <c r="AE55" s="625"/>
      <c r="AF55" s="625"/>
      <c r="AG55" s="625"/>
      <c r="AH55" s="626"/>
      <c r="AI55" s="624" t="s">
        <v>21</v>
      </c>
      <c r="AJ55" s="625"/>
      <c r="AK55" s="625"/>
      <c r="AL55" s="625"/>
      <c r="AM55" s="625"/>
      <c r="AN55" s="625"/>
      <c r="AO55" s="626"/>
      <c r="AP55" s="24" t="s">
        <v>16</v>
      </c>
      <c r="AQ55" s="23"/>
      <c r="AR55" s="23"/>
      <c r="AS55" s="16"/>
      <c r="AT55" s="646" t="s">
        <v>3</v>
      </c>
      <c r="AU55" s="647"/>
      <c r="AV55" s="6"/>
      <c r="AW55" s="6"/>
      <c r="AX55" s="6"/>
      <c r="AY55" s="6"/>
      <c r="AZ55" s="6"/>
      <c r="BA55" s="6"/>
    </row>
    <row r="56" spans="1:54" ht="10.5" customHeight="1">
      <c r="A56" s="207"/>
      <c r="B56" s="4"/>
      <c r="C56" s="4" t="s">
        <v>71</v>
      </c>
      <c r="D56" s="627"/>
      <c r="E56" s="628"/>
      <c r="F56" s="628"/>
      <c r="G56" s="628"/>
      <c r="H56" s="628"/>
      <c r="I56" s="628"/>
      <c r="J56" s="628"/>
      <c r="K56" s="628"/>
      <c r="L56" s="628"/>
      <c r="M56" s="628"/>
      <c r="N56" s="629"/>
      <c r="O56" s="128"/>
      <c r="P56" s="627"/>
      <c r="Q56" s="628"/>
      <c r="R56" s="628"/>
      <c r="S56" s="628"/>
      <c r="T56" s="628"/>
      <c r="U56" s="628"/>
      <c r="V56" s="628"/>
      <c r="W56" s="628"/>
      <c r="X56" s="628"/>
      <c r="Y56" s="628"/>
      <c r="Z56" s="628"/>
      <c r="AA56" s="628"/>
      <c r="AB56" s="629"/>
      <c r="AC56" s="627"/>
      <c r="AD56" s="628"/>
      <c r="AE56" s="628"/>
      <c r="AF56" s="628"/>
      <c r="AG56" s="628"/>
      <c r="AH56" s="629"/>
      <c r="AI56" s="627"/>
      <c r="AJ56" s="628"/>
      <c r="AK56" s="628"/>
      <c r="AL56" s="628"/>
      <c r="AM56" s="628"/>
      <c r="AN56" s="628"/>
      <c r="AO56" s="629"/>
      <c r="AP56" s="26" t="s">
        <v>17</v>
      </c>
      <c r="AQ56" s="25"/>
      <c r="AR56" s="25"/>
      <c r="AS56" s="2"/>
      <c r="AT56" s="661" t="s">
        <v>53</v>
      </c>
      <c r="AU56" s="662"/>
      <c r="AV56" s="7"/>
      <c r="AW56" s="6"/>
      <c r="AX56" s="6"/>
      <c r="AY56" s="6"/>
      <c r="AZ56" s="6"/>
      <c r="BA56" s="6"/>
    </row>
    <row r="57" spans="1:54" ht="10.5" customHeight="1">
      <c r="A57" s="207" t="s">
        <v>74</v>
      </c>
      <c r="B57" s="4" t="s">
        <v>75</v>
      </c>
      <c r="C57" s="4" t="s">
        <v>9</v>
      </c>
      <c r="D57" s="607">
        <f>D23</f>
        <v>0</v>
      </c>
      <c r="E57" s="608"/>
      <c r="F57" s="162"/>
      <c r="G57" s="601">
        <f>G23</f>
        <v>0</v>
      </c>
      <c r="H57" s="602"/>
      <c r="I57" s="383"/>
      <c r="J57" s="601">
        <f>J23</f>
        <v>0</v>
      </c>
      <c r="K57" s="602"/>
      <c r="L57" s="383"/>
      <c r="M57" s="601" t="str">
        <f>M23</f>
        <v>батон</v>
      </c>
      <c r="N57" s="602"/>
      <c r="O57" s="383"/>
      <c r="P57" s="601" t="str">
        <f>P23</f>
        <v xml:space="preserve">чай с сахаром </v>
      </c>
      <c r="Q57" s="602"/>
      <c r="R57" s="100"/>
      <c r="S57" s="595">
        <f>S23</f>
        <v>0</v>
      </c>
      <c r="T57" s="596"/>
      <c r="U57" s="100"/>
      <c r="V57" s="601" t="str">
        <f>V23</f>
        <v>картофель зап с сыром</v>
      </c>
      <c r="W57" s="602"/>
      <c r="X57" s="294"/>
      <c r="Y57" s="607">
        <f>Y23</f>
        <v>0</v>
      </c>
      <c r="Z57" s="608"/>
      <c r="AA57" s="294"/>
      <c r="AB57" s="613" t="str">
        <f>AB23</f>
        <v>щи вегет</v>
      </c>
      <c r="AC57" s="614"/>
      <c r="AD57" s="153"/>
      <c r="AE57" s="613" t="str">
        <f>AE23</f>
        <v>чахохбили</v>
      </c>
      <c r="AF57" s="614"/>
      <c r="AG57" s="153"/>
      <c r="AH57" s="613" t="str">
        <f>AH23</f>
        <v>Хлеб пшеничный/ржаной</v>
      </c>
      <c r="AI57" s="614"/>
      <c r="AJ57" s="153"/>
      <c r="AK57" s="613" t="str">
        <f>AK23</f>
        <v>Хлеб пшеничный/ржаной</v>
      </c>
      <c r="AL57" s="614"/>
      <c r="AM57" s="100"/>
      <c r="AN57" s="595">
        <f>AN23</f>
        <v>0</v>
      </c>
      <c r="AO57" s="596"/>
      <c r="AP57" s="595"/>
      <c r="AQ57" s="596"/>
      <c r="AR57" s="595"/>
      <c r="AS57" s="59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7"/>
      <c r="B58" s="4"/>
      <c r="C58" s="4" t="s">
        <v>10</v>
      </c>
      <c r="D58" s="609"/>
      <c r="E58" s="610"/>
      <c r="F58" s="163"/>
      <c r="G58" s="603"/>
      <c r="H58" s="604"/>
      <c r="I58" s="384"/>
      <c r="J58" s="603"/>
      <c r="K58" s="604"/>
      <c r="L58" s="384"/>
      <c r="M58" s="603"/>
      <c r="N58" s="604"/>
      <c r="O58" s="384"/>
      <c r="P58" s="603"/>
      <c r="Q58" s="604"/>
      <c r="R58" s="101"/>
      <c r="S58" s="597"/>
      <c r="T58" s="598"/>
      <c r="U58" s="101"/>
      <c r="V58" s="603"/>
      <c r="W58" s="604"/>
      <c r="X58" s="295"/>
      <c r="Y58" s="609"/>
      <c r="Z58" s="610"/>
      <c r="AA58" s="295"/>
      <c r="AB58" s="615"/>
      <c r="AC58" s="616"/>
      <c r="AD58" s="155"/>
      <c r="AE58" s="615"/>
      <c r="AF58" s="616"/>
      <c r="AG58" s="155"/>
      <c r="AH58" s="615"/>
      <c r="AI58" s="616"/>
      <c r="AJ58" s="155"/>
      <c r="AK58" s="615"/>
      <c r="AL58" s="616"/>
      <c r="AM58" s="101"/>
      <c r="AN58" s="597"/>
      <c r="AO58" s="598"/>
      <c r="AP58" s="597"/>
      <c r="AQ58" s="598"/>
      <c r="AR58" s="597"/>
      <c r="AS58" s="59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1"/>
      <c r="B59" s="3"/>
      <c r="C59" s="3"/>
      <c r="D59" s="611"/>
      <c r="E59" s="612"/>
      <c r="F59" s="164"/>
      <c r="G59" s="605"/>
      <c r="H59" s="606"/>
      <c r="I59" s="385"/>
      <c r="J59" s="605"/>
      <c r="K59" s="606"/>
      <c r="L59" s="385"/>
      <c r="M59" s="605"/>
      <c r="N59" s="606"/>
      <c r="O59" s="385"/>
      <c r="P59" s="605"/>
      <c r="Q59" s="606"/>
      <c r="R59" s="102"/>
      <c r="S59" s="599"/>
      <c r="T59" s="600"/>
      <c r="U59" s="102"/>
      <c r="V59" s="605"/>
      <c r="W59" s="606"/>
      <c r="X59" s="296"/>
      <c r="Y59" s="611"/>
      <c r="Z59" s="612"/>
      <c r="AA59" s="296"/>
      <c r="AB59" s="617"/>
      <c r="AC59" s="618"/>
      <c r="AD59" s="157"/>
      <c r="AE59" s="617"/>
      <c r="AF59" s="618"/>
      <c r="AG59" s="157"/>
      <c r="AH59" s="617"/>
      <c r="AI59" s="618"/>
      <c r="AJ59" s="157"/>
      <c r="AK59" s="617"/>
      <c r="AL59" s="618"/>
      <c r="AM59" s="102"/>
      <c r="AN59" s="599"/>
      <c r="AO59" s="600"/>
      <c r="AP59" s="599"/>
      <c r="AQ59" s="600"/>
      <c r="AR59" s="599"/>
      <c r="AS59" s="60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52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378">
        <v>10</v>
      </c>
      <c r="H60" s="378">
        <v>11</v>
      </c>
      <c r="I60" s="378"/>
      <c r="J60" s="378">
        <v>12</v>
      </c>
      <c r="K60" s="378">
        <v>13</v>
      </c>
      <c r="L60" s="378"/>
      <c r="M60" s="378">
        <v>24</v>
      </c>
      <c r="N60" s="378">
        <v>25</v>
      </c>
      <c r="O60" s="378"/>
      <c r="P60" s="378">
        <v>12</v>
      </c>
      <c r="Q60" s="378">
        <v>13</v>
      </c>
      <c r="R60" s="27"/>
      <c r="S60" s="27">
        <v>22</v>
      </c>
      <c r="T60" s="27">
        <v>23</v>
      </c>
      <c r="U60" s="27"/>
      <c r="V60" s="378">
        <v>20</v>
      </c>
      <c r="W60" s="378">
        <v>21</v>
      </c>
      <c r="X60" s="27"/>
      <c r="Y60" s="27">
        <v>18</v>
      </c>
      <c r="Z60" s="27">
        <v>19</v>
      </c>
      <c r="AA60" s="27"/>
      <c r="AB60" s="513">
        <v>20</v>
      </c>
      <c r="AC60" s="379">
        <v>21</v>
      </c>
      <c r="AD60" s="379"/>
      <c r="AE60" s="379">
        <v>22</v>
      </c>
      <c r="AF60" s="379">
        <v>23</v>
      </c>
      <c r="AG60" s="379"/>
      <c r="AH60" s="379">
        <v>24</v>
      </c>
      <c r="AI60" s="379">
        <v>25</v>
      </c>
      <c r="AJ60" s="379"/>
      <c r="AK60" s="379">
        <v>26</v>
      </c>
      <c r="AL60" s="379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7" t="s">
        <v>315</v>
      </c>
      <c r="B61" s="10"/>
      <c r="C61" s="103" t="s">
        <v>191</v>
      </c>
      <c r="D61" s="320"/>
      <c r="E61" s="320">
        <f>D61*D27</f>
        <v>0</v>
      </c>
      <c r="F61" s="95">
        <f>E61*W61</f>
        <v>0</v>
      </c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223"/>
      <c r="S61" s="223"/>
      <c r="T61" s="223"/>
      <c r="U61" s="223">
        <f>T61*AU61</f>
        <v>0</v>
      </c>
      <c r="V61" s="382"/>
      <c r="W61" s="382"/>
      <c r="X61" s="320"/>
      <c r="Y61" s="320"/>
      <c r="Z61" s="320"/>
      <c r="AA61" s="320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223">
        <f>AL61*AU61</f>
        <v>0</v>
      </c>
      <c r="AN61" s="93"/>
      <c r="AO61" s="93"/>
      <c r="AP61" s="263"/>
      <c r="AQ61" s="263"/>
      <c r="AR61" s="223"/>
      <c r="AS61" s="223"/>
      <c r="AT61" s="150">
        <f>E61+H61+K61+N61+Q61+T61+W61+Z61+AC61+AF61+AI61+AL61+AO61+AQ61+AS61</f>
        <v>0</v>
      </c>
      <c r="AU61" s="545">
        <v>2920.05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3" t="s">
        <v>36</v>
      </c>
      <c r="B62" s="8"/>
      <c r="C62" s="103" t="s">
        <v>191</v>
      </c>
      <c r="D62" s="293"/>
      <c r="E62" s="293"/>
      <c r="F62" s="95">
        <f t="shared" ref="F62:F92" si="7">E62*W62</f>
        <v>0</v>
      </c>
      <c r="G62" s="324"/>
      <c r="H62" s="324"/>
      <c r="I62" s="382"/>
      <c r="J62" s="324"/>
      <c r="K62" s="324"/>
      <c r="L62" s="382"/>
      <c r="M62" s="324"/>
      <c r="N62" s="324"/>
      <c r="O62" s="382"/>
      <c r="P62" s="324"/>
      <c r="Q62" s="324"/>
      <c r="R62" s="223"/>
      <c r="S62" s="222"/>
      <c r="T62" s="222"/>
      <c r="U62" s="223">
        <f t="shared" ref="U62:U94" si="8">T62*AU62</f>
        <v>0</v>
      </c>
      <c r="V62" s="324"/>
      <c r="W62" s="324">
        <f>V62*V27</f>
        <v>0</v>
      </c>
      <c r="X62" s="320"/>
      <c r="Y62" s="293"/>
      <c r="Z62" s="293"/>
      <c r="AA62" s="320"/>
      <c r="AB62" s="381"/>
      <c r="AC62" s="517"/>
      <c r="AD62" s="519">
        <f t="shared" ref="AD62:AD92" si="9">AC62*AU62</f>
        <v>0</v>
      </c>
      <c r="AE62" s="381"/>
      <c r="AF62" s="381"/>
      <c r="AG62" s="519">
        <f t="shared" ref="AG62:AG92" si="10">AF62*AU62</f>
        <v>0</v>
      </c>
      <c r="AH62" s="381"/>
      <c r="AI62" s="381"/>
      <c r="AJ62" s="519"/>
      <c r="AK62" s="381"/>
      <c r="AL62" s="381"/>
      <c r="AM62" s="223">
        <f t="shared" ref="AM62:AM94" si="11">AL62*AU62</f>
        <v>0</v>
      </c>
      <c r="AN62" s="92"/>
      <c r="AO62" s="92"/>
      <c r="AP62" s="264"/>
      <c r="AQ62" s="264"/>
      <c r="AR62" s="222"/>
      <c r="AS62" s="222"/>
      <c r="AT62" s="150">
        <f t="shared" ref="AT62:AT97" si="12">E62+H62+K62+N62+Q62+T62+W62+Z62+AC62+AF62+AI62+AL62+AO62+AQ62+AS62</f>
        <v>0</v>
      </c>
      <c r="AU62" s="546">
        <v>142.5</v>
      </c>
      <c r="AV62" s="87">
        <f t="shared" ref="AV62:AV97" si="13">AT62*AU62</f>
        <v>0</v>
      </c>
      <c r="AW62" s="6"/>
      <c r="AX62" s="6"/>
      <c r="AY62" s="6"/>
      <c r="AZ62" s="6"/>
      <c r="BA62" s="6"/>
    </row>
    <row r="63" spans="1:54" ht="35.1" customHeight="1">
      <c r="A63" s="387" t="s">
        <v>37</v>
      </c>
      <c r="B63" s="5"/>
      <c r="C63" s="103" t="s">
        <v>191</v>
      </c>
      <c r="D63" s="292"/>
      <c r="E63" s="292">
        <f>D63*D27</f>
        <v>0</v>
      </c>
      <c r="F63" s="95">
        <f t="shared" si="7"/>
        <v>0</v>
      </c>
      <c r="G63" s="323"/>
      <c r="H63" s="323"/>
      <c r="I63" s="382"/>
      <c r="J63" s="323"/>
      <c r="K63" s="323"/>
      <c r="L63" s="382"/>
      <c r="M63" s="323"/>
      <c r="N63" s="323"/>
      <c r="O63" s="382"/>
      <c r="P63" s="323"/>
      <c r="Q63" s="323"/>
      <c r="R63" s="223"/>
      <c r="S63" s="221"/>
      <c r="T63" s="221"/>
      <c r="U63" s="223">
        <f t="shared" si="8"/>
        <v>0</v>
      </c>
      <c r="V63" s="323"/>
      <c r="W63" s="323"/>
      <c r="X63" s="320"/>
      <c r="Y63" s="292"/>
      <c r="Z63" s="292"/>
      <c r="AA63" s="320"/>
      <c r="AB63" s="380"/>
      <c r="AC63" s="516"/>
      <c r="AD63" s="519">
        <f t="shared" si="9"/>
        <v>0</v>
      </c>
      <c r="AE63" s="380"/>
      <c r="AF63" s="380">
        <f>AE63*AE27</f>
        <v>0</v>
      </c>
      <c r="AG63" s="519">
        <f t="shared" si="10"/>
        <v>0</v>
      </c>
      <c r="AH63" s="380"/>
      <c r="AI63" s="380"/>
      <c r="AJ63" s="519"/>
      <c r="AK63" s="380"/>
      <c r="AL63" s="380"/>
      <c r="AM63" s="223">
        <f t="shared" si="11"/>
        <v>0</v>
      </c>
      <c r="AN63" s="92"/>
      <c r="AO63" s="92"/>
      <c r="AP63" s="265"/>
      <c r="AQ63" s="265"/>
      <c r="AR63" s="221"/>
      <c r="AS63" s="221"/>
      <c r="AT63" s="150">
        <f t="shared" si="12"/>
        <v>0</v>
      </c>
      <c r="AU63" s="547">
        <v>78</v>
      </c>
      <c r="AV63" s="87">
        <f t="shared" si="13"/>
        <v>0</v>
      </c>
      <c r="AW63" s="6"/>
      <c r="AX63" s="6"/>
      <c r="AY63" s="6"/>
      <c r="AZ63" s="6"/>
      <c r="BA63" s="6"/>
    </row>
    <row r="64" spans="1:54" ht="35.1" customHeight="1">
      <c r="A64" s="290" t="s">
        <v>38</v>
      </c>
      <c r="B64" s="5"/>
      <c r="C64" s="103" t="s">
        <v>191</v>
      </c>
      <c r="D64" s="292"/>
      <c r="E64" s="292">
        <f>D64*D27</f>
        <v>0</v>
      </c>
      <c r="F64" s="95">
        <f t="shared" si="7"/>
        <v>0</v>
      </c>
      <c r="G64" s="323"/>
      <c r="H64" s="323"/>
      <c r="I64" s="382"/>
      <c r="J64" s="323"/>
      <c r="K64" s="323"/>
      <c r="L64" s="382"/>
      <c r="M64" s="323"/>
      <c r="N64" s="323"/>
      <c r="O64" s="382"/>
      <c r="P64" s="323"/>
      <c r="Q64" s="323"/>
      <c r="R64" s="223"/>
      <c r="S64" s="221"/>
      <c r="T64" s="221"/>
      <c r="U64" s="223">
        <f t="shared" si="8"/>
        <v>0</v>
      </c>
      <c r="V64" s="323"/>
      <c r="W64" s="323">
        <f>V64*V27</f>
        <v>0</v>
      </c>
      <c r="X64" s="320"/>
      <c r="Y64" s="292"/>
      <c r="Z64" s="292"/>
      <c r="AA64" s="320"/>
      <c r="AB64" s="380"/>
      <c r="AC64" s="516">
        <f>AB64*AB27</f>
        <v>0</v>
      </c>
      <c r="AD64" s="519">
        <f t="shared" si="9"/>
        <v>0</v>
      </c>
      <c r="AE64" s="380"/>
      <c r="AF64" s="380">
        <f>AE64*AE27</f>
        <v>0</v>
      </c>
      <c r="AG64" s="519">
        <f t="shared" si="10"/>
        <v>0</v>
      </c>
      <c r="AH64" s="380"/>
      <c r="AI64" s="380"/>
      <c r="AJ64" s="519"/>
      <c r="AK64" s="380"/>
      <c r="AL64" s="380"/>
      <c r="AM64" s="223">
        <f t="shared" si="11"/>
        <v>0</v>
      </c>
      <c r="AN64" s="92"/>
      <c r="AO64" s="92"/>
      <c r="AP64" s="265"/>
      <c r="AQ64" s="265"/>
      <c r="AR64" s="221"/>
      <c r="AS64" s="221"/>
      <c r="AT64" s="151">
        <f t="shared" si="12"/>
        <v>0</v>
      </c>
      <c r="AU64" s="547">
        <v>130.5</v>
      </c>
      <c r="AV64" s="87">
        <f t="shared" si="13"/>
        <v>0</v>
      </c>
      <c r="AW64" s="6"/>
      <c r="AX64" s="6"/>
      <c r="AY64" s="6"/>
      <c r="AZ64" s="6"/>
      <c r="BA64" s="6"/>
    </row>
    <row r="65" spans="1:54" ht="35.1" customHeight="1">
      <c r="A65" s="290" t="s">
        <v>39</v>
      </c>
      <c r="B65" s="5"/>
      <c r="C65" s="103" t="s">
        <v>191</v>
      </c>
      <c r="D65" s="292"/>
      <c r="E65" s="292">
        <f>D65*D27</f>
        <v>0</v>
      </c>
      <c r="F65" s="95">
        <f t="shared" si="7"/>
        <v>0</v>
      </c>
      <c r="G65" s="323"/>
      <c r="H65" s="323"/>
      <c r="I65" s="382"/>
      <c r="J65" s="323"/>
      <c r="K65" s="323"/>
      <c r="L65" s="382"/>
      <c r="M65" s="323"/>
      <c r="N65" s="323"/>
      <c r="O65" s="382"/>
      <c r="P65" s="323"/>
      <c r="Q65" s="323"/>
      <c r="R65" s="223"/>
      <c r="S65" s="221"/>
      <c r="T65" s="221"/>
      <c r="U65" s="223">
        <f t="shared" si="8"/>
        <v>0</v>
      </c>
      <c r="V65" s="323"/>
      <c r="W65" s="323"/>
      <c r="X65" s="320"/>
      <c r="Y65" s="292"/>
      <c r="Z65" s="292"/>
      <c r="AA65" s="320"/>
      <c r="AB65" s="380"/>
      <c r="AC65" s="516"/>
      <c r="AD65" s="519">
        <f t="shared" si="9"/>
        <v>0</v>
      </c>
      <c r="AE65" s="380"/>
      <c r="AF65" s="380"/>
      <c r="AG65" s="519">
        <f t="shared" si="10"/>
        <v>0</v>
      </c>
      <c r="AH65" s="380"/>
      <c r="AI65" s="380"/>
      <c r="AJ65" s="519"/>
      <c r="AK65" s="380"/>
      <c r="AL65" s="380"/>
      <c r="AM65" s="223">
        <f t="shared" si="11"/>
        <v>0</v>
      </c>
      <c r="AN65" s="92"/>
      <c r="AO65" s="92"/>
      <c r="AP65" s="265"/>
      <c r="AQ65" s="265"/>
      <c r="AR65" s="221"/>
      <c r="AS65" s="221"/>
      <c r="AT65" s="150">
        <f t="shared" si="12"/>
        <v>0</v>
      </c>
      <c r="AU65" s="547">
        <v>81</v>
      </c>
      <c r="AV65" s="87">
        <f t="shared" si="13"/>
        <v>0</v>
      </c>
      <c r="AW65" s="6"/>
      <c r="AX65" s="6"/>
      <c r="AY65" s="6"/>
      <c r="AZ65" s="6"/>
      <c r="BA65" s="6"/>
      <c r="BB65" s="6"/>
    </row>
    <row r="66" spans="1:54" ht="45" customHeight="1">
      <c r="A66" s="290" t="s">
        <v>270</v>
      </c>
      <c r="B66" s="5"/>
      <c r="C66" s="103" t="s">
        <v>191</v>
      </c>
      <c r="D66" s="292"/>
      <c r="E66" s="292"/>
      <c r="F66" s="95">
        <f t="shared" si="7"/>
        <v>0</v>
      </c>
      <c r="G66" s="323"/>
      <c r="H66" s="323"/>
      <c r="I66" s="382"/>
      <c r="J66" s="323"/>
      <c r="K66" s="323"/>
      <c r="L66" s="382"/>
      <c r="M66" s="323"/>
      <c r="N66" s="323"/>
      <c r="O66" s="382"/>
      <c r="P66" s="323"/>
      <c r="Q66" s="323"/>
      <c r="R66" s="223"/>
      <c r="S66" s="221"/>
      <c r="T66" s="221"/>
      <c r="U66" s="223">
        <f t="shared" si="8"/>
        <v>0</v>
      </c>
      <c r="V66" s="323"/>
      <c r="W66" s="323"/>
      <c r="X66" s="320"/>
      <c r="Y66" s="292"/>
      <c r="Z66" s="292"/>
      <c r="AA66" s="320"/>
      <c r="AB66" s="380"/>
      <c r="AC66" s="516">
        <f>AB66*AB27</f>
        <v>0</v>
      </c>
      <c r="AD66" s="519">
        <f t="shared" si="9"/>
        <v>0</v>
      </c>
      <c r="AE66" s="380"/>
      <c r="AF66" s="380"/>
      <c r="AG66" s="519">
        <f t="shared" si="10"/>
        <v>0</v>
      </c>
      <c r="AH66" s="380"/>
      <c r="AI66" s="380"/>
      <c r="AJ66" s="519"/>
      <c r="AK66" s="380"/>
      <c r="AL66" s="380"/>
      <c r="AM66" s="223">
        <f t="shared" si="11"/>
        <v>0</v>
      </c>
      <c r="AN66" s="92"/>
      <c r="AO66" s="92">
        <f>AN66*AN27</f>
        <v>0</v>
      </c>
      <c r="AP66" s="265"/>
      <c r="AQ66" s="265"/>
      <c r="AR66" s="221"/>
      <c r="AS66" s="221"/>
      <c r="AT66" s="151">
        <f t="shared" si="12"/>
        <v>0</v>
      </c>
      <c r="AU66" s="547">
        <v>76.5</v>
      </c>
      <c r="AV66" s="87">
        <f t="shared" si="13"/>
        <v>0</v>
      </c>
      <c r="AW66" s="6"/>
      <c r="AX66" s="6"/>
      <c r="AY66" s="6"/>
      <c r="AZ66" s="6"/>
      <c r="BA66" s="6"/>
      <c r="BB66" s="6"/>
    </row>
    <row r="67" spans="1:54" ht="35.1" customHeight="1">
      <c r="A67" s="290" t="s">
        <v>215</v>
      </c>
      <c r="B67" s="5"/>
      <c r="C67" s="103" t="s">
        <v>191</v>
      </c>
      <c r="D67" s="292"/>
      <c r="E67" s="292"/>
      <c r="F67" s="95">
        <f t="shared" si="7"/>
        <v>0</v>
      </c>
      <c r="G67" s="323"/>
      <c r="H67" s="323"/>
      <c r="I67" s="382"/>
      <c r="J67" s="323"/>
      <c r="K67" s="323"/>
      <c r="L67" s="382"/>
      <c r="M67" s="323"/>
      <c r="N67" s="323"/>
      <c r="O67" s="382"/>
      <c r="P67" s="323"/>
      <c r="Q67" s="323"/>
      <c r="R67" s="223"/>
      <c r="S67" s="221"/>
      <c r="T67" s="221"/>
      <c r="U67" s="223">
        <f t="shared" si="8"/>
        <v>0</v>
      </c>
      <c r="V67" s="323"/>
      <c r="W67" s="323"/>
      <c r="X67" s="320"/>
      <c r="Y67" s="292"/>
      <c r="Z67" s="292"/>
      <c r="AA67" s="320"/>
      <c r="AB67" s="380"/>
      <c r="AC67" s="516"/>
      <c r="AD67" s="519">
        <f t="shared" si="9"/>
        <v>0</v>
      </c>
      <c r="AE67" s="380"/>
      <c r="AF67" s="380"/>
      <c r="AG67" s="519">
        <f t="shared" si="10"/>
        <v>0</v>
      </c>
      <c r="AH67" s="380"/>
      <c r="AI67" s="380"/>
      <c r="AJ67" s="519"/>
      <c r="AK67" s="380"/>
      <c r="AL67" s="380"/>
      <c r="AM67" s="223">
        <f t="shared" si="11"/>
        <v>0</v>
      </c>
      <c r="AN67" s="92"/>
      <c r="AO67" s="92"/>
      <c r="AP67" s="265"/>
      <c r="AQ67" s="265"/>
      <c r="AR67" s="221"/>
      <c r="AS67" s="221"/>
      <c r="AT67" s="150">
        <f t="shared" si="12"/>
        <v>0</v>
      </c>
      <c r="AU67" s="547">
        <v>73.5</v>
      </c>
      <c r="AV67" s="87">
        <f t="shared" si="13"/>
        <v>0</v>
      </c>
      <c r="AW67" s="6"/>
      <c r="AX67" s="6"/>
      <c r="AY67" s="6"/>
      <c r="AZ67" s="6"/>
      <c r="BA67" s="6"/>
      <c r="BB67" s="6"/>
    </row>
    <row r="68" spans="1:54" ht="42" customHeight="1">
      <c r="A68" s="290" t="s">
        <v>40</v>
      </c>
      <c r="B68" s="5"/>
      <c r="C68" s="103" t="s">
        <v>191</v>
      </c>
      <c r="D68" s="292"/>
      <c r="E68" s="292"/>
      <c r="F68" s="95">
        <f t="shared" si="7"/>
        <v>0</v>
      </c>
      <c r="G68" s="323"/>
      <c r="H68" s="323"/>
      <c r="I68" s="382"/>
      <c r="J68" s="323"/>
      <c r="K68" s="323"/>
      <c r="L68" s="382"/>
      <c r="M68" s="323"/>
      <c r="N68" s="323"/>
      <c r="O68" s="382"/>
      <c r="P68" s="323"/>
      <c r="Q68" s="323"/>
      <c r="R68" s="223"/>
      <c r="S68" s="221"/>
      <c r="T68" s="221"/>
      <c r="U68" s="223">
        <f t="shared" si="8"/>
        <v>0</v>
      </c>
      <c r="V68" s="323"/>
      <c r="W68" s="323"/>
      <c r="X68" s="320"/>
      <c r="Y68" s="292"/>
      <c r="Z68" s="292"/>
      <c r="AA68" s="320"/>
      <c r="AB68" s="380"/>
      <c r="AC68" s="516"/>
      <c r="AD68" s="519">
        <f t="shared" si="9"/>
        <v>0</v>
      </c>
      <c r="AE68" s="380"/>
      <c r="AF68" s="380"/>
      <c r="AG68" s="519">
        <f t="shared" si="10"/>
        <v>0</v>
      </c>
      <c r="AH68" s="380"/>
      <c r="AI68" s="380"/>
      <c r="AJ68" s="519"/>
      <c r="AK68" s="380"/>
      <c r="AL68" s="380"/>
      <c r="AM68" s="223">
        <f t="shared" si="11"/>
        <v>0</v>
      </c>
      <c r="AN68" s="92"/>
      <c r="AO68" s="92"/>
      <c r="AP68" s="265"/>
      <c r="AQ68" s="265"/>
      <c r="AR68" s="221"/>
      <c r="AS68" s="221"/>
      <c r="AT68" s="150">
        <f t="shared" si="12"/>
        <v>0</v>
      </c>
      <c r="AU68" s="547"/>
      <c r="AV68" s="87">
        <f t="shared" si="13"/>
        <v>0</v>
      </c>
      <c r="AW68" s="6"/>
      <c r="AX68" s="6"/>
      <c r="AY68" s="6"/>
      <c r="AZ68" s="6"/>
      <c r="BA68" s="6"/>
      <c r="BB68" s="6"/>
    </row>
    <row r="69" spans="1:54" ht="35.1" customHeight="1">
      <c r="A69" s="290" t="s">
        <v>189</v>
      </c>
      <c r="B69" s="5"/>
      <c r="C69" s="103" t="s">
        <v>191</v>
      </c>
      <c r="D69" s="292"/>
      <c r="E69" s="292"/>
      <c r="F69" s="95">
        <f t="shared" si="7"/>
        <v>0</v>
      </c>
      <c r="G69" s="323"/>
      <c r="H69" s="323"/>
      <c r="I69" s="382"/>
      <c r="J69" s="323"/>
      <c r="K69" s="323"/>
      <c r="L69" s="382"/>
      <c r="M69" s="323"/>
      <c r="N69" s="323"/>
      <c r="O69" s="382"/>
      <c r="P69" s="323"/>
      <c r="Q69" s="323"/>
      <c r="R69" s="223"/>
      <c r="S69" s="221"/>
      <c r="T69" s="221"/>
      <c r="U69" s="223">
        <f t="shared" si="8"/>
        <v>0</v>
      </c>
      <c r="V69" s="323"/>
      <c r="W69" s="323"/>
      <c r="X69" s="320"/>
      <c r="Y69" s="292"/>
      <c r="Z69" s="292"/>
      <c r="AA69" s="320"/>
      <c r="AB69" s="380"/>
      <c r="AC69" s="516"/>
      <c r="AD69" s="519">
        <f t="shared" si="9"/>
        <v>0</v>
      </c>
      <c r="AE69" s="380"/>
      <c r="AF69" s="380"/>
      <c r="AG69" s="519">
        <f t="shared" si="10"/>
        <v>0</v>
      </c>
      <c r="AH69" s="380"/>
      <c r="AI69" s="380"/>
      <c r="AJ69" s="519"/>
      <c r="AK69" s="380"/>
      <c r="AL69" s="380"/>
      <c r="AM69" s="223">
        <f t="shared" si="11"/>
        <v>0</v>
      </c>
      <c r="AN69" s="92"/>
      <c r="AO69" s="92"/>
      <c r="AP69" s="265"/>
      <c r="AQ69" s="265"/>
      <c r="AR69" s="221"/>
      <c r="AS69" s="221"/>
      <c r="AT69" s="150">
        <f t="shared" si="12"/>
        <v>0</v>
      </c>
      <c r="AU69" s="547"/>
      <c r="AV69" s="87">
        <f t="shared" si="13"/>
        <v>0</v>
      </c>
      <c r="AW69" s="6"/>
      <c r="AX69" s="6"/>
      <c r="AY69" s="6"/>
      <c r="AZ69" s="6"/>
      <c r="BA69" s="6"/>
      <c r="BB69" s="6"/>
    </row>
    <row r="70" spans="1:54" ht="35.1" customHeight="1">
      <c r="A70" s="290" t="s">
        <v>41</v>
      </c>
      <c r="B70" s="5"/>
      <c r="C70" s="103" t="s">
        <v>191</v>
      </c>
      <c r="D70" s="292"/>
      <c r="E70" s="292"/>
      <c r="F70" s="95">
        <f t="shared" si="7"/>
        <v>0</v>
      </c>
      <c r="G70" s="323"/>
      <c r="H70" s="323"/>
      <c r="I70" s="382"/>
      <c r="J70" s="323"/>
      <c r="K70" s="323"/>
      <c r="L70" s="382"/>
      <c r="M70" s="323"/>
      <c r="N70" s="323"/>
      <c r="O70" s="382"/>
      <c r="P70" s="323"/>
      <c r="Q70" s="323"/>
      <c r="R70" s="223"/>
      <c r="S70" s="221"/>
      <c r="T70" s="221"/>
      <c r="U70" s="223">
        <f t="shared" si="8"/>
        <v>0</v>
      </c>
      <c r="V70" s="323"/>
      <c r="W70" s="323"/>
      <c r="X70" s="320"/>
      <c r="Y70" s="292"/>
      <c r="Z70" s="292"/>
      <c r="AA70" s="320"/>
      <c r="AB70" s="380"/>
      <c r="AC70" s="516"/>
      <c r="AD70" s="519">
        <f t="shared" si="9"/>
        <v>0</v>
      </c>
      <c r="AE70" s="380"/>
      <c r="AF70" s="380"/>
      <c r="AG70" s="519">
        <f t="shared" si="10"/>
        <v>0</v>
      </c>
      <c r="AH70" s="380"/>
      <c r="AI70" s="380"/>
      <c r="AJ70" s="519"/>
      <c r="AK70" s="380"/>
      <c r="AL70" s="380"/>
      <c r="AM70" s="223">
        <f t="shared" si="11"/>
        <v>0</v>
      </c>
      <c r="AN70" s="92"/>
      <c r="AO70" s="92"/>
      <c r="AP70" s="265"/>
      <c r="AQ70" s="265"/>
      <c r="AR70" s="221"/>
      <c r="AS70" s="221"/>
      <c r="AT70" s="150">
        <f t="shared" si="12"/>
        <v>0</v>
      </c>
      <c r="AU70" s="547"/>
      <c r="AV70" s="87">
        <f t="shared" si="13"/>
        <v>0</v>
      </c>
      <c r="AW70" s="6"/>
      <c r="AX70" s="6"/>
      <c r="AY70" s="6"/>
      <c r="AZ70" s="6"/>
      <c r="BA70" s="6"/>
      <c r="BB70" s="6"/>
    </row>
    <row r="71" spans="1:54" ht="35.1" customHeight="1">
      <c r="A71" s="290" t="s">
        <v>42</v>
      </c>
      <c r="B71" s="5"/>
      <c r="C71" s="103" t="s">
        <v>191</v>
      </c>
      <c r="D71" s="292"/>
      <c r="E71" s="292">
        <f>D71*D27</f>
        <v>0</v>
      </c>
      <c r="F71" s="95">
        <f t="shared" si="7"/>
        <v>0</v>
      </c>
      <c r="G71" s="323"/>
      <c r="H71" s="323"/>
      <c r="I71" s="382"/>
      <c r="J71" s="323"/>
      <c r="K71" s="323">
        <f>J71*J27</f>
        <v>0</v>
      </c>
      <c r="L71" s="382"/>
      <c r="M71" s="323"/>
      <c r="N71" s="323"/>
      <c r="O71" s="382"/>
      <c r="P71" s="323">
        <v>1.2E-2</v>
      </c>
      <c r="Q71" s="323">
        <f>P71*P27</f>
        <v>1.482</v>
      </c>
      <c r="R71" s="223"/>
      <c r="S71" s="221"/>
      <c r="T71" s="221">
        <f>S71*S27</f>
        <v>0</v>
      </c>
      <c r="U71" s="223">
        <f t="shared" si="8"/>
        <v>0</v>
      </c>
      <c r="V71" s="323"/>
      <c r="W71" s="323"/>
      <c r="X71" s="320"/>
      <c r="Y71" s="292"/>
      <c r="Z71" s="292"/>
      <c r="AA71" s="320"/>
      <c r="AB71" s="380"/>
      <c r="AC71" s="516">
        <f>AB71*AB27</f>
        <v>0</v>
      </c>
      <c r="AD71" s="519">
        <f t="shared" si="9"/>
        <v>0</v>
      </c>
      <c r="AE71" s="380"/>
      <c r="AF71" s="380">
        <f>AE71*AE27</f>
        <v>0</v>
      </c>
      <c r="AG71" s="519">
        <f t="shared" si="10"/>
        <v>0</v>
      </c>
      <c r="AH71" s="380"/>
      <c r="AI71" s="380"/>
      <c r="AJ71" s="519"/>
      <c r="AK71" s="380"/>
      <c r="AL71" s="380">
        <f>AK71*AK27</f>
        <v>0</v>
      </c>
      <c r="AM71" s="223">
        <f t="shared" si="11"/>
        <v>0</v>
      </c>
      <c r="AN71" s="92"/>
      <c r="AO71" s="92"/>
      <c r="AP71" s="265"/>
      <c r="AQ71" s="265"/>
      <c r="AR71" s="221"/>
      <c r="AS71" s="221"/>
      <c r="AT71" s="151">
        <f>E71+H71+K71+N71+Q71+T71+W71+Z71+AC71+AF71+AI71+AL71+AO71+AQ71+AS71</f>
        <v>1.482</v>
      </c>
      <c r="AU71" s="547">
        <v>97.5</v>
      </c>
      <c r="AV71" s="87">
        <f t="shared" si="13"/>
        <v>144.495</v>
      </c>
      <c r="AW71" s="6"/>
      <c r="AX71" s="6"/>
      <c r="AY71" s="6"/>
      <c r="AZ71" s="6"/>
      <c r="BA71" s="6"/>
      <c r="BB71" s="6"/>
    </row>
    <row r="72" spans="1:54" ht="35.1" customHeight="1">
      <c r="A72" s="290" t="s">
        <v>43</v>
      </c>
      <c r="B72" s="5"/>
      <c r="C72" s="103" t="s">
        <v>191</v>
      </c>
      <c r="D72" s="292"/>
      <c r="E72" s="292"/>
      <c r="F72" s="95">
        <f t="shared" si="7"/>
        <v>0</v>
      </c>
      <c r="G72" s="323"/>
      <c r="H72" s="323"/>
      <c r="I72" s="382"/>
      <c r="J72" s="323"/>
      <c r="K72" s="323"/>
      <c r="L72" s="382"/>
      <c r="M72" s="323"/>
      <c r="N72" s="323"/>
      <c r="O72" s="382"/>
      <c r="P72" s="323"/>
      <c r="Q72" s="323"/>
      <c r="R72" s="223"/>
      <c r="S72" s="221"/>
      <c r="T72" s="221"/>
      <c r="U72" s="223">
        <f t="shared" si="8"/>
        <v>0</v>
      </c>
      <c r="V72" s="323"/>
      <c r="W72" s="323"/>
      <c r="X72" s="320"/>
      <c r="Y72" s="292"/>
      <c r="Z72" s="292"/>
      <c r="AA72" s="320"/>
      <c r="AB72" s="380"/>
      <c r="AC72" s="516"/>
      <c r="AD72" s="519">
        <f t="shared" si="9"/>
        <v>0</v>
      </c>
      <c r="AE72" s="380"/>
      <c r="AF72" s="380"/>
      <c r="AG72" s="519">
        <f t="shared" si="10"/>
        <v>0</v>
      </c>
      <c r="AH72" s="380"/>
      <c r="AI72" s="380"/>
      <c r="AJ72" s="519"/>
      <c r="AK72" s="380"/>
      <c r="AL72" s="380"/>
      <c r="AM72" s="223">
        <f t="shared" si="11"/>
        <v>0</v>
      </c>
      <c r="AN72" s="92"/>
      <c r="AO72" s="92"/>
      <c r="AP72" s="265"/>
      <c r="AQ72" s="265"/>
      <c r="AR72" s="221"/>
      <c r="AS72" s="221"/>
      <c r="AT72" s="150">
        <f t="shared" si="12"/>
        <v>0</v>
      </c>
      <c r="AU72" s="547"/>
      <c r="AV72" s="87">
        <f t="shared" si="13"/>
        <v>0</v>
      </c>
      <c r="AW72" s="6"/>
      <c r="AX72" s="6"/>
      <c r="AY72" s="6"/>
      <c r="AZ72" s="6"/>
      <c r="BA72" s="6"/>
      <c r="BB72" s="6"/>
    </row>
    <row r="73" spans="1:54" ht="35.1" customHeight="1">
      <c r="A73" s="290" t="s">
        <v>280</v>
      </c>
      <c r="B73" s="5"/>
      <c r="C73" s="103" t="s">
        <v>191</v>
      </c>
      <c r="D73" s="292"/>
      <c r="E73" s="292"/>
      <c r="F73" s="95">
        <f t="shared" si="7"/>
        <v>0</v>
      </c>
      <c r="G73" s="323"/>
      <c r="H73" s="323"/>
      <c r="I73" s="382"/>
      <c r="J73" s="323"/>
      <c r="K73" s="323">
        <f>J73*J27</f>
        <v>0</v>
      </c>
      <c r="L73" s="382"/>
      <c r="M73" s="323"/>
      <c r="N73" s="323"/>
      <c r="O73" s="382"/>
      <c r="P73" s="323"/>
      <c r="Q73" s="323">
        <f>P73*P27</f>
        <v>0</v>
      </c>
      <c r="R73" s="223"/>
      <c r="S73" s="221"/>
      <c r="T73" s="221"/>
      <c r="U73" s="223">
        <f t="shared" si="8"/>
        <v>0</v>
      </c>
      <c r="V73" s="323"/>
      <c r="W73" s="323"/>
      <c r="X73" s="320"/>
      <c r="Y73" s="292"/>
      <c r="Z73" s="292"/>
      <c r="AA73" s="320"/>
      <c r="AB73" s="380"/>
      <c r="AC73" s="516"/>
      <c r="AD73" s="519">
        <f t="shared" si="9"/>
        <v>0</v>
      </c>
      <c r="AE73" s="380"/>
      <c r="AF73" s="380"/>
      <c r="AG73" s="519">
        <f t="shared" si="10"/>
        <v>0</v>
      </c>
      <c r="AH73" s="380"/>
      <c r="AI73" s="380"/>
      <c r="AJ73" s="519"/>
      <c r="AK73" s="380"/>
      <c r="AL73" s="380"/>
      <c r="AM73" s="223">
        <f t="shared" si="11"/>
        <v>0</v>
      </c>
      <c r="AN73" s="92"/>
      <c r="AO73" s="92"/>
      <c r="AP73" s="265"/>
      <c r="AQ73" s="265"/>
      <c r="AR73" s="221"/>
      <c r="AS73" s="221"/>
      <c r="AT73" s="151">
        <f t="shared" si="12"/>
        <v>0</v>
      </c>
      <c r="AU73" s="547">
        <v>405</v>
      </c>
      <c r="AV73" s="87">
        <f t="shared" si="13"/>
        <v>0</v>
      </c>
      <c r="AW73" s="6"/>
      <c r="AX73" s="6"/>
      <c r="AY73" s="6"/>
      <c r="AZ73" s="6"/>
      <c r="BA73" s="6"/>
      <c r="BB73" s="6"/>
    </row>
    <row r="74" spans="1:54" ht="53.25" customHeight="1">
      <c r="A74" s="290" t="s">
        <v>284</v>
      </c>
      <c r="B74" s="5"/>
      <c r="C74" s="103" t="s">
        <v>191</v>
      </c>
      <c r="D74" s="292"/>
      <c r="E74" s="292"/>
      <c r="F74" s="95">
        <f t="shared" si="7"/>
        <v>0</v>
      </c>
      <c r="G74" s="323"/>
      <c r="H74" s="323"/>
      <c r="I74" s="382"/>
      <c r="J74" s="323"/>
      <c r="K74" s="323"/>
      <c r="L74" s="382"/>
      <c r="M74" s="323"/>
      <c r="N74" s="323"/>
      <c r="O74" s="382"/>
      <c r="P74" s="323"/>
      <c r="Q74" s="323"/>
      <c r="R74" s="223"/>
      <c r="S74" s="221"/>
      <c r="T74" s="221"/>
      <c r="U74" s="223">
        <f t="shared" si="8"/>
        <v>0</v>
      </c>
      <c r="V74" s="323"/>
      <c r="W74" s="323"/>
      <c r="X74" s="320"/>
      <c r="Y74" s="292"/>
      <c r="Z74" s="292"/>
      <c r="AA74" s="320"/>
      <c r="AB74" s="380"/>
      <c r="AC74" s="516"/>
      <c r="AD74" s="519">
        <f t="shared" si="9"/>
        <v>0</v>
      </c>
      <c r="AE74" s="380"/>
      <c r="AF74" s="380"/>
      <c r="AG74" s="519">
        <f t="shared" si="10"/>
        <v>0</v>
      </c>
      <c r="AH74" s="380"/>
      <c r="AI74" s="380"/>
      <c r="AJ74" s="519"/>
      <c r="AK74" s="380"/>
      <c r="AL74" s="380"/>
      <c r="AM74" s="223">
        <f t="shared" si="11"/>
        <v>0</v>
      </c>
      <c r="AN74" s="92"/>
      <c r="AO74" s="92"/>
      <c r="AP74" s="265"/>
      <c r="AQ74" s="265"/>
      <c r="AR74" s="221"/>
      <c r="AS74" s="221"/>
      <c r="AT74" s="150">
        <f t="shared" si="12"/>
        <v>0</v>
      </c>
      <c r="AU74" s="547">
        <v>180</v>
      </c>
      <c r="AV74" s="87">
        <f t="shared" si="13"/>
        <v>0</v>
      </c>
      <c r="AW74" s="6"/>
      <c r="AX74" s="6"/>
      <c r="AY74" s="6"/>
      <c r="AZ74" s="6"/>
      <c r="BA74" s="6"/>
      <c r="BB74" s="6"/>
    </row>
    <row r="75" spans="1:54" ht="35.1" customHeight="1">
      <c r="A75" s="290" t="s">
        <v>279</v>
      </c>
      <c r="B75" s="5"/>
      <c r="C75" s="103" t="s">
        <v>191</v>
      </c>
      <c r="D75" s="292"/>
      <c r="E75" s="292"/>
      <c r="F75" s="95">
        <f t="shared" si="7"/>
        <v>0</v>
      </c>
      <c r="G75" s="323"/>
      <c r="H75" s="323"/>
      <c r="I75" s="382"/>
      <c r="J75" s="323"/>
      <c r="K75" s="323"/>
      <c r="L75" s="382"/>
      <c r="M75" s="323"/>
      <c r="N75" s="323"/>
      <c r="O75" s="382"/>
      <c r="P75" s="323"/>
      <c r="Q75" s="323"/>
      <c r="R75" s="223"/>
      <c r="S75" s="221"/>
      <c r="T75" s="221"/>
      <c r="U75" s="223">
        <f t="shared" si="8"/>
        <v>0</v>
      </c>
      <c r="V75" s="323"/>
      <c r="W75" s="323"/>
      <c r="X75" s="320"/>
      <c r="Y75" s="292"/>
      <c r="Z75" s="292"/>
      <c r="AA75" s="320"/>
      <c r="AB75" s="380"/>
      <c r="AC75" s="516"/>
      <c r="AD75" s="519">
        <f t="shared" si="9"/>
        <v>0</v>
      </c>
      <c r="AE75" s="380"/>
      <c r="AF75" s="380"/>
      <c r="AG75" s="519">
        <f t="shared" si="10"/>
        <v>0</v>
      </c>
      <c r="AH75" s="380"/>
      <c r="AI75" s="380"/>
      <c r="AJ75" s="519"/>
      <c r="AK75" s="380"/>
      <c r="AL75" s="380"/>
      <c r="AM75" s="223">
        <f t="shared" si="11"/>
        <v>0</v>
      </c>
      <c r="AN75" s="92"/>
      <c r="AO75" s="92"/>
      <c r="AP75" s="265"/>
      <c r="AQ75" s="265"/>
      <c r="AR75" s="221"/>
      <c r="AS75" s="221"/>
      <c r="AT75" s="150">
        <f t="shared" si="12"/>
        <v>0</v>
      </c>
      <c r="AU75" s="547">
        <v>142.5</v>
      </c>
      <c r="AV75" s="87">
        <f t="shared" si="13"/>
        <v>0</v>
      </c>
      <c r="AW75" s="6"/>
      <c r="AX75" s="6"/>
      <c r="AY75" s="6"/>
      <c r="AZ75" s="6"/>
      <c r="BA75" s="6"/>
      <c r="BB75" s="6"/>
    </row>
    <row r="76" spans="1:54" ht="48" customHeight="1">
      <c r="A76" s="290" t="s">
        <v>221</v>
      </c>
      <c r="B76" s="5"/>
      <c r="C76" s="103" t="s">
        <v>191</v>
      </c>
      <c r="D76" s="292"/>
      <c r="E76" s="292"/>
      <c r="F76" s="95">
        <f t="shared" si="7"/>
        <v>0</v>
      </c>
      <c r="G76" s="323"/>
      <c r="H76" s="323"/>
      <c r="I76" s="382"/>
      <c r="J76" s="323"/>
      <c r="K76" s="323"/>
      <c r="L76" s="382"/>
      <c r="M76" s="323"/>
      <c r="N76" s="323"/>
      <c r="O76" s="382"/>
      <c r="P76" s="323"/>
      <c r="Q76" s="323"/>
      <c r="R76" s="223"/>
      <c r="S76" s="221"/>
      <c r="T76" s="221"/>
      <c r="U76" s="223">
        <f t="shared" si="8"/>
        <v>0</v>
      </c>
      <c r="V76" s="323"/>
      <c r="W76" s="323"/>
      <c r="X76" s="320"/>
      <c r="Y76" s="292"/>
      <c r="Z76" s="292"/>
      <c r="AA76" s="320"/>
      <c r="AB76" s="380"/>
      <c r="AC76" s="516"/>
      <c r="AD76" s="519">
        <f t="shared" si="9"/>
        <v>0</v>
      </c>
      <c r="AE76" s="380"/>
      <c r="AF76" s="380"/>
      <c r="AG76" s="519">
        <f t="shared" si="10"/>
        <v>0</v>
      </c>
      <c r="AH76" s="380"/>
      <c r="AI76" s="380"/>
      <c r="AJ76" s="519"/>
      <c r="AK76" s="380"/>
      <c r="AL76" s="380"/>
      <c r="AM76" s="223">
        <f t="shared" si="11"/>
        <v>0</v>
      </c>
      <c r="AN76" s="92"/>
      <c r="AO76" s="92"/>
      <c r="AP76" s="265"/>
      <c r="AQ76" s="265"/>
      <c r="AR76" s="221"/>
      <c r="AS76" s="221"/>
      <c r="AT76" s="150">
        <f t="shared" si="12"/>
        <v>0</v>
      </c>
      <c r="AU76" s="547"/>
      <c r="AV76" s="87">
        <f t="shared" si="13"/>
        <v>0</v>
      </c>
      <c r="AW76" s="6"/>
      <c r="AX76" s="6"/>
      <c r="AY76" s="6"/>
      <c r="AZ76" s="6"/>
      <c r="BA76" s="6"/>
      <c r="BB76" s="6"/>
    </row>
    <row r="77" spans="1:54" ht="35.1" customHeight="1">
      <c r="A77" s="290" t="s">
        <v>291</v>
      </c>
      <c r="B77" s="5"/>
      <c r="C77" s="103" t="s">
        <v>191</v>
      </c>
      <c r="D77" s="292"/>
      <c r="E77" s="292"/>
      <c r="F77" s="95">
        <f t="shared" si="7"/>
        <v>0</v>
      </c>
      <c r="G77" s="323"/>
      <c r="H77" s="323"/>
      <c r="I77" s="382"/>
      <c r="J77" s="323"/>
      <c r="K77" s="323"/>
      <c r="L77" s="382"/>
      <c r="M77" s="323"/>
      <c r="N77" s="323"/>
      <c r="O77" s="382"/>
      <c r="P77" s="323"/>
      <c r="Q77" s="323"/>
      <c r="R77" s="223"/>
      <c r="S77" s="221"/>
      <c r="T77" s="221"/>
      <c r="U77" s="223">
        <f t="shared" si="8"/>
        <v>0</v>
      </c>
      <c r="V77" s="323"/>
      <c r="W77" s="323"/>
      <c r="X77" s="320"/>
      <c r="Y77" s="292"/>
      <c r="Z77" s="292"/>
      <c r="AA77" s="320"/>
      <c r="AB77" s="380"/>
      <c r="AC77" s="516"/>
      <c r="AD77" s="519">
        <f t="shared" si="9"/>
        <v>0</v>
      </c>
      <c r="AE77" s="380"/>
      <c r="AF77" s="380"/>
      <c r="AG77" s="519">
        <f t="shared" si="10"/>
        <v>0</v>
      </c>
      <c r="AH77" s="380"/>
      <c r="AI77" s="380"/>
      <c r="AJ77" s="519"/>
      <c r="AK77" s="380"/>
      <c r="AL77" s="380">
        <f>AK77*AK27</f>
        <v>0</v>
      </c>
      <c r="AM77" s="223">
        <f t="shared" si="11"/>
        <v>0</v>
      </c>
      <c r="AN77" s="92"/>
      <c r="AO77" s="92"/>
      <c r="AP77" s="265"/>
      <c r="AQ77" s="265"/>
      <c r="AR77" s="221"/>
      <c r="AS77" s="221"/>
      <c r="AT77" s="150">
        <f t="shared" si="12"/>
        <v>0</v>
      </c>
      <c r="AU77" s="547">
        <v>457.5</v>
      </c>
      <c r="AV77" s="87">
        <f t="shared" si="13"/>
        <v>0</v>
      </c>
      <c r="AW77" s="6"/>
      <c r="AX77" s="6"/>
      <c r="AY77" s="6"/>
      <c r="AZ77" s="6"/>
      <c r="BA77" s="6"/>
      <c r="BB77" s="6"/>
    </row>
    <row r="78" spans="1:54" ht="35.1" customHeight="1">
      <c r="A78" s="290" t="s">
        <v>158</v>
      </c>
      <c r="B78" s="5"/>
      <c r="C78" s="103" t="s">
        <v>191</v>
      </c>
      <c r="D78" s="292"/>
      <c r="E78" s="292"/>
      <c r="F78" s="95">
        <f t="shared" si="7"/>
        <v>0</v>
      </c>
      <c r="G78" s="323"/>
      <c r="H78" s="323">
        <f>G78*G27</f>
        <v>0</v>
      </c>
      <c r="I78" s="382"/>
      <c r="J78" s="323"/>
      <c r="K78" s="323"/>
      <c r="L78" s="382"/>
      <c r="M78" s="323">
        <v>0.05</v>
      </c>
      <c r="N78" s="323">
        <f>M78*M27</f>
        <v>0.55000000000000004</v>
      </c>
      <c r="O78" s="382"/>
      <c r="P78" s="323"/>
      <c r="Q78" s="323"/>
      <c r="R78" s="223"/>
      <c r="S78" s="261"/>
      <c r="T78" s="261">
        <f>S78*S27</f>
        <v>0</v>
      </c>
      <c r="U78" s="223">
        <f t="shared" si="8"/>
        <v>0</v>
      </c>
      <c r="V78" s="323"/>
      <c r="W78" s="323"/>
      <c r="X78" s="320"/>
      <c r="Y78" s="292"/>
      <c r="Z78" s="292">
        <f>Y78*Y27</f>
        <v>0</v>
      </c>
      <c r="AA78" s="320"/>
      <c r="AB78" s="380"/>
      <c r="AC78" s="516"/>
      <c r="AD78" s="519">
        <f t="shared" si="9"/>
        <v>0</v>
      </c>
      <c r="AE78" s="380"/>
      <c r="AF78" s="380"/>
      <c r="AG78" s="519">
        <f t="shared" si="10"/>
        <v>0</v>
      </c>
      <c r="AH78" s="380"/>
      <c r="AI78" s="380"/>
      <c r="AJ78" s="519"/>
      <c r="AK78" s="380"/>
      <c r="AL78" s="380"/>
      <c r="AM78" s="223">
        <f t="shared" si="11"/>
        <v>0</v>
      </c>
      <c r="AN78" s="92"/>
      <c r="AO78" s="92"/>
      <c r="AP78" s="265"/>
      <c r="AQ78" s="265"/>
      <c r="AR78" s="221"/>
      <c r="AS78" s="221"/>
      <c r="AT78" s="150">
        <f t="shared" si="12"/>
        <v>0.55000000000000004</v>
      </c>
      <c r="AU78" s="547">
        <v>89</v>
      </c>
      <c r="AV78" s="87">
        <f t="shared" si="13"/>
        <v>48.95</v>
      </c>
      <c r="AW78" s="6"/>
      <c r="AX78" s="6"/>
      <c r="AY78" s="6"/>
      <c r="AZ78" s="6"/>
      <c r="BA78" s="6"/>
      <c r="BB78" s="6"/>
    </row>
    <row r="79" spans="1:54" ht="35.1" customHeight="1">
      <c r="A79" s="290" t="s">
        <v>290</v>
      </c>
      <c r="B79" s="5"/>
      <c r="C79" s="103" t="s">
        <v>191</v>
      </c>
      <c r="D79" s="292"/>
      <c r="E79" s="292"/>
      <c r="F79" s="95">
        <f t="shared" si="7"/>
        <v>0</v>
      </c>
      <c r="G79" s="323"/>
      <c r="H79" s="323">
        <f>G79*G27</f>
        <v>0</v>
      </c>
      <c r="I79" s="382"/>
      <c r="J79" s="323"/>
      <c r="K79" s="323"/>
      <c r="L79" s="382"/>
      <c r="M79" s="323"/>
      <c r="N79" s="323"/>
      <c r="O79" s="382"/>
      <c r="P79" s="323"/>
      <c r="Q79" s="323"/>
      <c r="R79" s="223"/>
      <c r="S79" s="221"/>
      <c r="T79" s="221"/>
      <c r="U79" s="223">
        <f t="shared" si="8"/>
        <v>0</v>
      </c>
      <c r="V79" s="323"/>
      <c r="W79" s="323"/>
      <c r="X79" s="320"/>
      <c r="Y79" s="292"/>
      <c r="Z79" s="292"/>
      <c r="AA79" s="320"/>
      <c r="AB79" s="380">
        <v>0.05</v>
      </c>
      <c r="AC79" s="516">
        <f>AB79*AB27</f>
        <v>0.57500000000000007</v>
      </c>
      <c r="AD79" s="519">
        <f t="shared" si="9"/>
        <v>41.400000000000006</v>
      </c>
      <c r="AE79" s="380"/>
      <c r="AF79" s="380">
        <f>AE79*AE27</f>
        <v>0</v>
      </c>
      <c r="AG79" s="519">
        <f t="shared" si="10"/>
        <v>0</v>
      </c>
      <c r="AH79" s="380"/>
      <c r="AI79" s="380"/>
      <c r="AJ79" s="519"/>
      <c r="AK79" s="380"/>
      <c r="AL79" s="380">
        <f>AK79*AK27</f>
        <v>0</v>
      </c>
      <c r="AM79" s="223">
        <f t="shared" si="11"/>
        <v>0</v>
      </c>
      <c r="AN79" s="92"/>
      <c r="AO79" s="92"/>
      <c r="AP79" s="265"/>
      <c r="AQ79" s="265"/>
      <c r="AR79" s="221"/>
      <c r="AS79" s="221"/>
      <c r="AT79" s="150">
        <f t="shared" si="12"/>
        <v>0.57500000000000007</v>
      </c>
      <c r="AU79" s="547">
        <v>72</v>
      </c>
      <c r="AV79" s="87">
        <f t="shared" si="13"/>
        <v>41.400000000000006</v>
      </c>
      <c r="AW79" s="6"/>
      <c r="AX79" s="6"/>
      <c r="AY79" s="6"/>
      <c r="AZ79" s="6"/>
      <c r="BA79" s="6"/>
      <c r="BB79" s="6"/>
    </row>
    <row r="80" spans="1:54" ht="35.1" customHeight="1">
      <c r="A80" s="290" t="s">
        <v>224</v>
      </c>
      <c r="B80" s="5"/>
      <c r="C80" s="103" t="s">
        <v>191</v>
      </c>
      <c r="D80" s="292"/>
      <c r="E80" s="292"/>
      <c r="F80" s="95">
        <f t="shared" si="7"/>
        <v>0</v>
      </c>
      <c r="G80" s="323"/>
      <c r="H80" s="323"/>
      <c r="I80" s="382"/>
      <c r="J80" s="323"/>
      <c r="K80" s="323"/>
      <c r="L80" s="382"/>
      <c r="M80" s="323"/>
      <c r="N80" s="323"/>
      <c r="O80" s="382"/>
      <c r="P80" s="323"/>
      <c r="Q80" s="323"/>
      <c r="R80" s="223"/>
      <c r="S80" s="221"/>
      <c r="T80" s="221"/>
      <c r="U80" s="223">
        <f t="shared" si="8"/>
        <v>0</v>
      </c>
      <c r="V80" s="323">
        <v>0.17</v>
      </c>
      <c r="W80" s="323">
        <f>V80*V27</f>
        <v>19.040000000000003</v>
      </c>
      <c r="X80" s="320"/>
      <c r="Y80" s="292"/>
      <c r="Z80" s="292"/>
      <c r="AA80" s="320"/>
      <c r="AB80" s="380">
        <v>3.6920000000000001E-2</v>
      </c>
      <c r="AC80" s="516">
        <f>AB80*AB27</f>
        <v>0.42458000000000001</v>
      </c>
      <c r="AD80" s="519">
        <f t="shared" si="9"/>
        <v>54.133949999999999</v>
      </c>
      <c r="AE80" s="380"/>
      <c r="AF80" s="380"/>
      <c r="AG80" s="519">
        <f t="shared" si="10"/>
        <v>0</v>
      </c>
      <c r="AH80" s="380"/>
      <c r="AI80" s="380"/>
      <c r="AJ80" s="519"/>
      <c r="AK80" s="380"/>
      <c r="AL80" s="380"/>
      <c r="AM80" s="223">
        <f t="shared" si="11"/>
        <v>0</v>
      </c>
      <c r="AN80" s="92"/>
      <c r="AO80" s="92"/>
      <c r="AP80" s="265"/>
      <c r="AQ80" s="265"/>
      <c r="AR80" s="221"/>
      <c r="AS80" s="221"/>
      <c r="AT80" s="317">
        <f t="shared" si="12"/>
        <v>19.464580000000002</v>
      </c>
      <c r="AU80" s="547">
        <v>127.5</v>
      </c>
      <c r="AV80" s="87">
        <f t="shared" si="13"/>
        <v>2481.7339500000003</v>
      </c>
      <c r="AW80" s="6"/>
      <c r="AX80" s="6"/>
      <c r="AY80" s="6"/>
      <c r="AZ80" s="6"/>
      <c r="BA80" s="6"/>
      <c r="BB80" s="6"/>
    </row>
    <row r="81" spans="1:54" ht="49.5" customHeight="1">
      <c r="A81" s="290" t="s">
        <v>311</v>
      </c>
      <c r="B81" s="5"/>
      <c r="C81" s="103" t="s">
        <v>191</v>
      </c>
      <c r="D81" s="292"/>
      <c r="E81" s="292"/>
      <c r="F81" s="95">
        <f t="shared" si="7"/>
        <v>0</v>
      </c>
      <c r="G81" s="323"/>
      <c r="H81" s="323"/>
      <c r="I81" s="382"/>
      <c r="J81" s="323"/>
      <c r="K81" s="323">
        <f>J81*J27</f>
        <v>0</v>
      </c>
      <c r="L81" s="382"/>
      <c r="M81" s="323"/>
      <c r="N81" s="323"/>
      <c r="O81" s="382"/>
      <c r="P81" s="323"/>
      <c r="Q81" s="323">
        <f>P81*P27</f>
        <v>0</v>
      </c>
      <c r="R81" s="223"/>
      <c r="S81" s="221"/>
      <c r="T81" s="221"/>
      <c r="U81" s="223">
        <f t="shared" si="8"/>
        <v>0</v>
      </c>
      <c r="V81" s="323"/>
      <c r="W81" s="323"/>
      <c r="X81" s="320"/>
      <c r="Y81" s="292"/>
      <c r="Z81" s="292"/>
      <c r="AA81" s="320"/>
      <c r="AB81" s="380"/>
      <c r="AC81" s="516"/>
      <c r="AD81" s="519">
        <f t="shared" si="9"/>
        <v>0</v>
      </c>
      <c r="AE81" s="380"/>
      <c r="AF81" s="380"/>
      <c r="AG81" s="519">
        <f t="shared" si="10"/>
        <v>0</v>
      </c>
      <c r="AH81" s="380"/>
      <c r="AI81" s="380"/>
      <c r="AJ81" s="519"/>
      <c r="AK81" s="380"/>
      <c r="AL81" s="380">
        <f>AK81*AK27</f>
        <v>0</v>
      </c>
      <c r="AM81" s="223">
        <f t="shared" si="11"/>
        <v>0</v>
      </c>
      <c r="AN81" s="92"/>
      <c r="AO81" s="92"/>
      <c r="AP81" s="265"/>
      <c r="AQ81" s="265"/>
      <c r="AR81" s="221"/>
      <c r="AS81" s="221"/>
      <c r="AT81" s="315">
        <f t="shared" si="12"/>
        <v>0</v>
      </c>
      <c r="AU81" s="547">
        <v>240</v>
      </c>
      <c r="AV81" s="87">
        <f t="shared" si="13"/>
        <v>0</v>
      </c>
      <c r="AW81" s="6"/>
      <c r="AX81" s="6"/>
      <c r="AY81" s="6"/>
      <c r="AZ81" s="6"/>
      <c r="BA81" s="6"/>
      <c r="BB81" s="6"/>
    </row>
    <row r="82" spans="1:54" ht="35.1" customHeight="1">
      <c r="A82" s="290" t="s">
        <v>44</v>
      </c>
      <c r="B82" s="5"/>
      <c r="C82" s="103" t="s">
        <v>191</v>
      </c>
      <c r="D82" s="292"/>
      <c r="E82" s="292"/>
      <c r="F82" s="95">
        <f t="shared" si="7"/>
        <v>0</v>
      </c>
      <c r="G82" s="323"/>
      <c r="H82" s="323"/>
      <c r="I82" s="382"/>
      <c r="J82" s="323"/>
      <c r="K82" s="323"/>
      <c r="L82" s="382"/>
      <c r="M82" s="323"/>
      <c r="N82" s="323"/>
      <c r="O82" s="382"/>
      <c r="P82" s="323"/>
      <c r="Q82" s="323"/>
      <c r="R82" s="223"/>
      <c r="S82" s="221"/>
      <c r="T82" s="221"/>
      <c r="U82" s="223">
        <f t="shared" si="8"/>
        <v>0</v>
      </c>
      <c r="V82" s="323"/>
      <c r="W82" s="323"/>
      <c r="X82" s="320"/>
      <c r="Y82" s="292"/>
      <c r="Z82" s="292"/>
      <c r="AA82" s="320"/>
      <c r="AB82" s="380">
        <v>9.5200000000000007E-3</v>
      </c>
      <c r="AC82" s="516">
        <f>AB82*AB27</f>
        <v>0.10948000000000001</v>
      </c>
      <c r="AD82" s="519">
        <f t="shared" si="9"/>
        <v>4.9266000000000005</v>
      </c>
      <c r="AE82" s="380">
        <v>1.1900000000000001E-2</v>
      </c>
      <c r="AF82" s="380">
        <f>AE82*AE27</f>
        <v>1.3328000000000002</v>
      </c>
      <c r="AG82" s="519">
        <f t="shared" si="10"/>
        <v>59.976000000000006</v>
      </c>
      <c r="AH82" s="380"/>
      <c r="AI82" s="380"/>
      <c r="AJ82" s="519"/>
      <c r="AK82" s="380"/>
      <c r="AL82" s="380"/>
      <c r="AM82" s="223">
        <f t="shared" si="11"/>
        <v>0</v>
      </c>
      <c r="AN82" s="92"/>
      <c r="AO82" s="92"/>
      <c r="AP82" s="265"/>
      <c r="AQ82" s="265"/>
      <c r="AR82" s="221"/>
      <c r="AS82" s="221"/>
      <c r="AT82" s="151">
        <f t="shared" si="12"/>
        <v>1.4422800000000002</v>
      </c>
      <c r="AU82" s="547">
        <v>45</v>
      </c>
      <c r="AV82" s="87">
        <f t="shared" si="13"/>
        <v>64.902600000000007</v>
      </c>
      <c r="AW82" s="6"/>
      <c r="AX82" s="6"/>
      <c r="AY82" s="6"/>
      <c r="AZ82" s="6"/>
      <c r="BA82" s="6"/>
      <c r="BB82" s="6"/>
    </row>
    <row r="83" spans="1:54" ht="35.1" customHeight="1">
      <c r="A83" s="290" t="s">
        <v>45</v>
      </c>
      <c r="B83" s="5"/>
      <c r="C83" s="103" t="s">
        <v>191</v>
      </c>
      <c r="D83" s="292"/>
      <c r="E83" s="292"/>
      <c r="F83" s="95">
        <f t="shared" si="7"/>
        <v>0</v>
      </c>
      <c r="G83" s="323"/>
      <c r="H83" s="323"/>
      <c r="I83" s="382"/>
      <c r="J83" s="323"/>
      <c r="K83" s="323"/>
      <c r="L83" s="382"/>
      <c r="M83" s="323"/>
      <c r="N83" s="323"/>
      <c r="O83" s="382"/>
      <c r="P83" s="323"/>
      <c r="Q83" s="323"/>
      <c r="R83" s="223"/>
      <c r="S83" s="221"/>
      <c r="T83" s="221"/>
      <c r="U83" s="223">
        <f t="shared" si="8"/>
        <v>0</v>
      </c>
      <c r="V83" s="323"/>
      <c r="W83" s="323"/>
      <c r="X83" s="320"/>
      <c r="Y83" s="292"/>
      <c r="Z83" s="292"/>
      <c r="AA83" s="320"/>
      <c r="AB83" s="380">
        <v>1.0659999999999999E-2</v>
      </c>
      <c r="AC83" s="516">
        <f>AB83*AB27</f>
        <v>0.12258999999999999</v>
      </c>
      <c r="AD83" s="519">
        <f t="shared" si="9"/>
        <v>6.4359749999999991</v>
      </c>
      <c r="AE83" s="380">
        <v>2.2599999999999999E-3</v>
      </c>
      <c r="AF83" s="380">
        <f>AE83*AE27</f>
        <v>0.25312000000000001</v>
      </c>
      <c r="AG83" s="519">
        <f t="shared" si="10"/>
        <v>13.2888</v>
      </c>
      <c r="AH83" s="380"/>
      <c r="AI83" s="380"/>
      <c r="AJ83" s="519"/>
      <c r="AK83" s="380"/>
      <c r="AL83" s="380"/>
      <c r="AM83" s="223">
        <f t="shared" si="11"/>
        <v>0</v>
      </c>
      <c r="AN83" s="221"/>
      <c r="AO83" s="92"/>
      <c r="AP83" s="265"/>
      <c r="AQ83" s="265"/>
      <c r="AR83" s="221"/>
      <c r="AS83" s="221"/>
      <c r="AT83" s="151">
        <f t="shared" si="12"/>
        <v>0.37570999999999999</v>
      </c>
      <c r="AU83" s="547">
        <v>52.5</v>
      </c>
      <c r="AV83" s="87">
        <f t="shared" si="13"/>
        <v>19.724775000000001</v>
      </c>
      <c r="AW83" s="6"/>
      <c r="AX83" s="6"/>
      <c r="AY83" s="6"/>
      <c r="AZ83" s="6"/>
      <c r="BA83" s="6"/>
      <c r="BB83" s="6"/>
    </row>
    <row r="84" spans="1:54" ht="35.1" customHeight="1">
      <c r="A84" s="290" t="s">
        <v>49</v>
      </c>
      <c r="B84" s="5"/>
      <c r="C84" s="103" t="s">
        <v>191</v>
      </c>
      <c r="D84" s="292"/>
      <c r="E84" s="292"/>
      <c r="F84" s="95">
        <f t="shared" si="7"/>
        <v>0</v>
      </c>
      <c r="G84" s="323"/>
      <c r="H84" s="323"/>
      <c r="I84" s="382"/>
      <c r="J84" s="323"/>
      <c r="K84" s="323"/>
      <c r="L84" s="382"/>
      <c r="M84" s="323"/>
      <c r="N84" s="323"/>
      <c r="O84" s="382"/>
      <c r="P84" s="323"/>
      <c r="Q84" s="323"/>
      <c r="R84" s="223"/>
      <c r="S84" s="221"/>
      <c r="T84" s="221"/>
      <c r="U84" s="223">
        <f t="shared" si="8"/>
        <v>0</v>
      </c>
      <c r="V84" s="323"/>
      <c r="W84" s="323"/>
      <c r="X84" s="320"/>
      <c r="Y84" s="292"/>
      <c r="Z84" s="292">
        <f>Y84*Y27</f>
        <v>0</v>
      </c>
      <c r="AA84" s="320"/>
      <c r="AB84" s="380"/>
      <c r="AC84" s="516"/>
      <c r="AD84" s="519">
        <f t="shared" si="9"/>
        <v>0</v>
      </c>
      <c r="AE84" s="380"/>
      <c r="AF84" s="380"/>
      <c r="AG84" s="519">
        <f t="shared" si="10"/>
        <v>0</v>
      </c>
      <c r="AH84" s="380"/>
      <c r="AI84" s="380"/>
      <c r="AJ84" s="519"/>
      <c r="AK84" s="380"/>
      <c r="AL84" s="380"/>
      <c r="AM84" s="223">
        <f t="shared" si="11"/>
        <v>0</v>
      </c>
      <c r="AN84" s="92"/>
      <c r="AO84" s="92"/>
      <c r="AP84" s="265"/>
      <c r="AQ84" s="265"/>
      <c r="AR84" s="221"/>
      <c r="AS84" s="221"/>
      <c r="AT84" s="150">
        <f t="shared" si="12"/>
        <v>0</v>
      </c>
      <c r="AU84" s="547">
        <v>150</v>
      </c>
      <c r="AV84" s="87">
        <f t="shared" si="13"/>
        <v>0</v>
      </c>
      <c r="AW84" s="6"/>
      <c r="AX84" s="6"/>
      <c r="AY84" s="6"/>
      <c r="AZ84" s="6"/>
      <c r="BA84" s="6"/>
      <c r="BB84" s="6"/>
    </row>
    <row r="85" spans="1:54" ht="35.1" customHeight="1">
      <c r="A85" s="290" t="s">
        <v>48</v>
      </c>
      <c r="B85" s="5"/>
      <c r="C85" s="103" t="s">
        <v>191</v>
      </c>
      <c r="D85" s="292"/>
      <c r="E85" s="292"/>
      <c r="F85" s="95">
        <f t="shared" si="7"/>
        <v>0</v>
      </c>
      <c r="G85" s="323"/>
      <c r="H85" s="323"/>
      <c r="I85" s="382"/>
      <c r="J85" s="323"/>
      <c r="K85" s="323"/>
      <c r="L85" s="382"/>
      <c r="M85" s="323"/>
      <c r="N85" s="323"/>
      <c r="O85" s="382"/>
      <c r="P85" s="323"/>
      <c r="Q85" s="323"/>
      <c r="R85" s="223"/>
      <c r="S85" s="221"/>
      <c r="T85" s="221"/>
      <c r="U85" s="223">
        <f t="shared" si="8"/>
        <v>0</v>
      </c>
      <c r="V85" s="323"/>
      <c r="W85" s="323"/>
      <c r="X85" s="320"/>
      <c r="Y85" s="292"/>
      <c r="Z85" s="292"/>
      <c r="AA85" s="320"/>
      <c r="AB85" s="380"/>
      <c r="AC85" s="516"/>
      <c r="AD85" s="519">
        <f t="shared" si="9"/>
        <v>0</v>
      </c>
      <c r="AE85" s="380"/>
      <c r="AF85" s="380"/>
      <c r="AG85" s="519">
        <f t="shared" si="10"/>
        <v>0</v>
      </c>
      <c r="AH85" s="380"/>
      <c r="AI85" s="380"/>
      <c r="AJ85" s="519"/>
      <c r="AK85" s="380"/>
      <c r="AL85" s="380"/>
      <c r="AM85" s="223">
        <f t="shared" si="11"/>
        <v>0</v>
      </c>
      <c r="AN85" s="92"/>
      <c r="AO85" s="92"/>
      <c r="AP85" s="265"/>
      <c r="AQ85" s="265"/>
      <c r="AR85" s="221"/>
      <c r="AS85" s="221"/>
      <c r="AT85" s="150">
        <f t="shared" si="12"/>
        <v>0</v>
      </c>
      <c r="AU85" s="547"/>
      <c r="AV85" s="87">
        <f t="shared" si="13"/>
        <v>0</v>
      </c>
      <c r="AW85" s="6"/>
      <c r="AX85" s="6"/>
      <c r="AY85" s="6"/>
      <c r="AZ85" s="6"/>
      <c r="BA85" s="6"/>
      <c r="BB85" s="6"/>
    </row>
    <row r="86" spans="1:54" ht="35.1" customHeight="1">
      <c r="A86" s="290" t="s">
        <v>164</v>
      </c>
      <c r="B86" s="5"/>
      <c r="C86" s="103" t="s">
        <v>191</v>
      </c>
      <c r="D86" s="292"/>
      <c r="E86" s="292">
        <f>D86*D27</f>
        <v>0</v>
      </c>
      <c r="F86" s="95">
        <f t="shared" si="7"/>
        <v>0</v>
      </c>
      <c r="G86" s="323"/>
      <c r="H86" s="323"/>
      <c r="I86" s="382"/>
      <c r="J86" s="323"/>
      <c r="K86" s="323"/>
      <c r="L86" s="382"/>
      <c r="M86" s="323"/>
      <c r="N86" s="323"/>
      <c r="O86" s="382"/>
      <c r="P86" s="323"/>
      <c r="Q86" s="323"/>
      <c r="R86" s="223"/>
      <c r="S86" s="221"/>
      <c r="T86" s="221"/>
      <c r="U86" s="223">
        <f t="shared" si="8"/>
        <v>0</v>
      </c>
      <c r="V86" s="323"/>
      <c r="W86" s="323"/>
      <c r="X86" s="320"/>
      <c r="Y86" s="292"/>
      <c r="Z86" s="292"/>
      <c r="AA86" s="320"/>
      <c r="AB86" s="380">
        <v>2.65E-3</v>
      </c>
      <c r="AC86" s="516">
        <f>AB86*AB27</f>
        <v>3.0474999999999999E-2</v>
      </c>
      <c r="AD86" s="519">
        <f t="shared" si="9"/>
        <v>4.1141249999999996</v>
      </c>
      <c r="AE86" s="380">
        <v>3.5100000000000001E-3</v>
      </c>
      <c r="AF86" s="380">
        <f>AE86*AE27</f>
        <v>0.39312000000000002</v>
      </c>
      <c r="AG86" s="519">
        <f t="shared" si="10"/>
        <v>53.071200000000005</v>
      </c>
      <c r="AH86" s="380"/>
      <c r="AI86" s="380"/>
      <c r="AJ86" s="519"/>
      <c r="AK86" s="380"/>
      <c r="AL86" s="380"/>
      <c r="AM86" s="223">
        <f t="shared" si="11"/>
        <v>0</v>
      </c>
      <c r="AN86" s="92"/>
      <c r="AO86" s="92"/>
      <c r="AP86" s="265"/>
      <c r="AQ86" s="265"/>
      <c r="AR86" s="221"/>
      <c r="AS86" s="221"/>
      <c r="AT86" s="315">
        <f t="shared" si="12"/>
        <v>0.423595</v>
      </c>
      <c r="AU86" s="547">
        <v>135</v>
      </c>
      <c r="AV86" s="87">
        <f t="shared" si="13"/>
        <v>57.185324999999999</v>
      </c>
      <c r="AW86" s="6"/>
      <c r="AX86" s="6"/>
      <c r="AY86" s="6"/>
      <c r="AZ86" s="6"/>
      <c r="BA86" s="6"/>
      <c r="BB86" s="6"/>
    </row>
    <row r="87" spans="1:54" ht="35.1" customHeight="1">
      <c r="A87" s="290" t="s">
        <v>165</v>
      </c>
      <c r="B87" s="5"/>
      <c r="C87" s="103" t="s">
        <v>191</v>
      </c>
      <c r="D87" s="292"/>
      <c r="E87" s="292"/>
      <c r="F87" s="95">
        <f t="shared" si="7"/>
        <v>0</v>
      </c>
      <c r="G87" s="323"/>
      <c r="H87" s="323"/>
      <c r="I87" s="382"/>
      <c r="J87" s="323"/>
      <c r="K87" s="323"/>
      <c r="L87" s="382"/>
      <c r="M87" s="323"/>
      <c r="N87" s="323"/>
      <c r="O87" s="382"/>
      <c r="P87" s="323"/>
      <c r="Q87" s="323"/>
      <c r="R87" s="223"/>
      <c r="S87" s="221"/>
      <c r="T87" s="221"/>
      <c r="U87" s="223">
        <f t="shared" si="8"/>
        <v>0</v>
      </c>
      <c r="V87" s="323"/>
      <c r="W87" s="323"/>
      <c r="X87" s="320"/>
      <c r="Y87" s="292"/>
      <c r="Z87" s="292"/>
      <c r="AA87" s="320"/>
      <c r="AB87" s="380"/>
      <c r="AC87" s="516"/>
      <c r="AD87" s="519">
        <f t="shared" si="9"/>
        <v>0</v>
      </c>
      <c r="AE87" s="380"/>
      <c r="AF87" s="380"/>
      <c r="AG87" s="519">
        <f t="shared" si="10"/>
        <v>0</v>
      </c>
      <c r="AH87" s="380"/>
      <c r="AI87" s="380"/>
      <c r="AJ87" s="519"/>
      <c r="AK87" s="380"/>
      <c r="AL87" s="380"/>
      <c r="AM87" s="223">
        <f t="shared" si="11"/>
        <v>0</v>
      </c>
      <c r="AN87" s="92"/>
      <c r="AO87" s="92"/>
      <c r="AP87" s="265"/>
      <c r="AQ87" s="265"/>
      <c r="AR87" s="221"/>
      <c r="AS87" s="221"/>
      <c r="AT87" s="151">
        <f t="shared" si="12"/>
        <v>0</v>
      </c>
      <c r="AU87" s="547">
        <v>157.5</v>
      </c>
      <c r="AV87" s="87">
        <f t="shared" si="13"/>
        <v>0</v>
      </c>
      <c r="AW87" s="6"/>
      <c r="AX87" s="6"/>
      <c r="AY87" s="6"/>
      <c r="AZ87" s="6"/>
      <c r="BA87" s="6"/>
      <c r="BB87" s="6"/>
    </row>
    <row r="88" spans="1:54" ht="35.1" customHeight="1">
      <c r="A88" s="290" t="s">
        <v>46</v>
      </c>
      <c r="B88" s="5"/>
      <c r="C88" s="103" t="s">
        <v>191</v>
      </c>
      <c r="D88" s="292"/>
      <c r="E88" s="292"/>
      <c r="F88" s="95">
        <f t="shared" si="7"/>
        <v>0</v>
      </c>
      <c r="G88" s="323"/>
      <c r="H88" s="323">
        <f>G88*G27</f>
        <v>0</v>
      </c>
      <c r="I88" s="382"/>
      <c r="J88" s="323"/>
      <c r="K88" s="323"/>
      <c r="L88" s="382"/>
      <c r="M88" s="323"/>
      <c r="N88" s="323">
        <f>M88*M27</f>
        <v>0</v>
      </c>
      <c r="O88" s="382"/>
      <c r="P88" s="323"/>
      <c r="Q88" s="323"/>
      <c r="R88" s="223"/>
      <c r="S88" s="221"/>
      <c r="T88" s="221"/>
      <c r="U88" s="223">
        <f t="shared" si="8"/>
        <v>0</v>
      </c>
      <c r="V88" s="323"/>
      <c r="W88" s="323"/>
      <c r="X88" s="320"/>
      <c r="Y88" s="292"/>
      <c r="Z88" s="292"/>
      <c r="AA88" s="320"/>
      <c r="AB88" s="380"/>
      <c r="AC88" s="516"/>
      <c r="AD88" s="519">
        <f t="shared" si="9"/>
        <v>0</v>
      </c>
      <c r="AE88" s="380"/>
      <c r="AF88" s="380">
        <f>AE88*AE27</f>
        <v>0</v>
      </c>
      <c r="AG88" s="519">
        <f t="shared" si="10"/>
        <v>0</v>
      </c>
      <c r="AH88" s="380">
        <v>0.03</v>
      </c>
      <c r="AI88" s="380">
        <f>AH88*AH27</f>
        <v>7.4999999999999997E-2</v>
      </c>
      <c r="AJ88" s="519"/>
      <c r="AK88" s="380">
        <v>4.4999999999999998E-2</v>
      </c>
      <c r="AL88" s="380">
        <f>AK88*AK27</f>
        <v>5.04</v>
      </c>
      <c r="AM88" s="223">
        <f t="shared" si="11"/>
        <v>211.68</v>
      </c>
      <c r="AN88" s="92"/>
      <c r="AO88" s="92"/>
      <c r="AP88" s="265"/>
      <c r="AQ88" s="265"/>
      <c r="AR88" s="221"/>
      <c r="AS88" s="221"/>
      <c r="AT88" s="151">
        <f t="shared" si="12"/>
        <v>5.1150000000000002</v>
      </c>
      <c r="AU88" s="547">
        <v>42</v>
      </c>
      <c r="AV88" s="87">
        <f t="shared" si="13"/>
        <v>214.83</v>
      </c>
      <c r="AW88" s="6"/>
      <c r="AX88" s="6"/>
      <c r="AY88" s="6"/>
      <c r="AZ88" s="6"/>
      <c r="BA88" s="6"/>
      <c r="BB88" s="6"/>
    </row>
    <row r="89" spans="1:54" ht="35.1" customHeight="1">
      <c r="A89" s="387" t="s">
        <v>190</v>
      </c>
      <c r="B89" s="8"/>
      <c r="C89" s="103" t="s">
        <v>191</v>
      </c>
      <c r="D89" s="293"/>
      <c r="E89" s="293"/>
      <c r="F89" s="95">
        <f t="shared" si="7"/>
        <v>0</v>
      </c>
      <c r="G89" s="324"/>
      <c r="H89" s="324">
        <f>G89*G27</f>
        <v>0</v>
      </c>
      <c r="I89" s="382"/>
      <c r="J89" s="324"/>
      <c r="K89" s="324"/>
      <c r="L89" s="382"/>
      <c r="M89" s="324"/>
      <c r="N89" s="324">
        <f>M89*M27</f>
        <v>0</v>
      </c>
      <c r="O89" s="382"/>
      <c r="P89" s="324"/>
      <c r="Q89" s="324"/>
      <c r="R89" s="223"/>
      <c r="S89" s="222"/>
      <c r="T89" s="222"/>
      <c r="U89" s="223">
        <f t="shared" si="8"/>
        <v>0</v>
      </c>
      <c r="V89" s="324"/>
      <c r="W89" s="324"/>
      <c r="X89" s="320"/>
      <c r="Y89" s="293"/>
      <c r="Z89" s="293"/>
      <c r="AA89" s="320"/>
      <c r="AB89" s="381"/>
      <c r="AC89" s="517"/>
      <c r="AD89" s="519">
        <f t="shared" si="9"/>
        <v>0</v>
      </c>
      <c r="AE89" s="381"/>
      <c r="AF89" s="381"/>
      <c r="AG89" s="519">
        <f t="shared" si="10"/>
        <v>0</v>
      </c>
      <c r="AH89" s="381">
        <v>2.5000000000000001E-2</v>
      </c>
      <c r="AI89" s="381">
        <f>AH89*AH27</f>
        <v>6.25E-2</v>
      </c>
      <c r="AJ89" s="519"/>
      <c r="AK89" s="381">
        <v>0.04</v>
      </c>
      <c r="AL89" s="381">
        <f>AK89*AK27</f>
        <v>4.4800000000000004</v>
      </c>
      <c r="AM89" s="223">
        <f t="shared" si="11"/>
        <v>241.92000000000002</v>
      </c>
      <c r="AN89" s="93"/>
      <c r="AO89" s="93"/>
      <c r="AP89" s="264"/>
      <c r="AQ89" s="264"/>
      <c r="AR89" s="222"/>
      <c r="AS89" s="222"/>
      <c r="AT89" s="150">
        <f t="shared" si="12"/>
        <v>4.5425000000000004</v>
      </c>
      <c r="AU89" s="546">
        <v>54</v>
      </c>
      <c r="AV89" s="87">
        <f t="shared" si="13"/>
        <v>245.29500000000002</v>
      </c>
      <c r="AW89" s="6"/>
      <c r="AX89" s="6"/>
      <c r="AY89" s="6"/>
      <c r="AZ89" s="6"/>
      <c r="BA89" s="6"/>
      <c r="BB89" s="6"/>
    </row>
    <row r="90" spans="1:54" ht="35.1" customHeight="1">
      <c r="A90" s="386" t="s">
        <v>285</v>
      </c>
      <c r="B90" s="8"/>
      <c r="C90" s="103" t="s">
        <v>191</v>
      </c>
      <c r="D90" s="293"/>
      <c r="E90" s="293"/>
      <c r="F90" s="95">
        <f t="shared" si="7"/>
        <v>0</v>
      </c>
      <c r="G90" s="324"/>
      <c r="H90" s="324"/>
      <c r="I90" s="382"/>
      <c r="J90" s="324"/>
      <c r="K90" s="324">
        <f>J90*J27</f>
        <v>0</v>
      </c>
      <c r="L90" s="382"/>
      <c r="M90" s="324"/>
      <c r="N90" s="324"/>
      <c r="O90" s="382"/>
      <c r="P90" s="324"/>
      <c r="Q90" s="324">
        <f>P90*P27</f>
        <v>0</v>
      </c>
      <c r="R90" s="223"/>
      <c r="S90" s="222"/>
      <c r="T90" s="222"/>
      <c r="U90" s="223">
        <f t="shared" si="8"/>
        <v>0</v>
      </c>
      <c r="V90" s="324"/>
      <c r="W90" s="324"/>
      <c r="X90" s="320"/>
      <c r="Y90" s="293"/>
      <c r="Z90" s="293"/>
      <c r="AA90" s="320"/>
      <c r="AB90" s="381"/>
      <c r="AC90" s="517"/>
      <c r="AD90" s="519">
        <f t="shared" si="9"/>
        <v>0</v>
      </c>
      <c r="AE90" s="381"/>
      <c r="AF90" s="381"/>
      <c r="AG90" s="519">
        <f t="shared" si="10"/>
        <v>0</v>
      </c>
      <c r="AH90" s="381"/>
      <c r="AI90" s="381"/>
      <c r="AJ90" s="519"/>
      <c r="AK90" s="381"/>
      <c r="AL90" s="381">
        <f>AK90*AK27</f>
        <v>0</v>
      </c>
      <c r="AM90" s="223">
        <f t="shared" si="11"/>
        <v>0</v>
      </c>
      <c r="AN90" s="93"/>
      <c r="AO90" s="93"/>
      <c r="AP90" s="264"/>
      <c r="AQ90" s="264"/>
      <c r="AR90" s="222"/>
      <c r="AS90" s="222"/>
      <c r="AT90" s="150">
        <f t="shared" si="12"/>
        <v>0</v>
      </c>
      <c r="AU90" s="546">
        <v>375</v>
      </c>
      <c r="AV90" s="87">
        <f t="shared" si="13"/>
        <v>0</v>
      </c>
      <c r="AW90" s="6"/>
      <c r="AX90" s="6"/>
      <c r="AY90" s="6"/>
      <c r="AZ90" s="6"/>
      <c r="BA90" s="6"/>
      <c r="BB90" s="6"/>
    </row>
    <row r="91" spans="1:54" ht="35.1" customHeight="1">
      <c r="A91" s="387" t="s">
        <v>47</v>
      </c>
      <c r="B91" s="5"/>
      <c r="C91" s="103" t="s">
        <v>191</v>
      </c>
      <c r="D91" s="292"/>
      <c r="E91" s="292"/>
      <c r="F91" s="95">
        <f t="shared" si="7"/>
        <v>0</v>
      </c>
      <c r="G91" s="323"/>
      <c r="H91" s="323"/>
      <c r="I91" s="382"/>
      <c r="J91" s="323"/>
      <c r="K91" s="323">
        <f>J91*J27</f>
        <v>0</v>
      </c>
      <c r="L91" s="382"/>
      <c r="M91" s="323"/>
      <c r="N91" s="323"/>
      <c r="O91" s="382"/>
      <c r="P91" s="323">
        <v>1E-3</v>
      </c>
      <c r="Q91" s="323">
        <f>P91*P27</f>
        <v>0.1235</v>
      </c>
      <c r="R91" s="223"/>
      <c r="S91" s="221"/>
      <c r="T91" s="221">
        <f>S91*S27</f>
        <v>0</v>
      </c>
      <c r="U91" s="223">
        <f t="shared" si="8"/>
        <v>0</v>
      </c>
      <c r="V91" s="323"/>
      <c r="W91" s="323"/>
      <c r="X91" s="320"/>
      <c r="Y91" s="292"/>
      <c r="Z91" s="292"/>
      <c r="AA91" s="320"/>
      <c r="AB91" s="380"/>
      <c r="AC91" s="516"/>
      <c r="AD91" s="519">
        <f t="shared" si="9"/>
        <v>0</v>
      </c>
      <c r="AE91" s="380"/>
      <c r="AF91" s="380"/>
      <c r="AG91" s="519">
        <f t="shared" si="10"/>
        <v>0</v>
      </c>
      <c r="AH91" s="380"/>
      <c r="AI91" s="380"/>
      <c r="AJ91" s="519"/>
      <c r="AK91" s="380"/>
      <c r="AL91" s="380">
        <f>AK91*AK27</f>
        <v>0</v>
      </c>
      <c r="AM91" s="223">
        <f t="shared" si="11"/>
        <v>0</v>
      </c>
      <c r="AN91" s="92"/>
      <c r="AO91" s="92"/>
      <c r="AP91" s="265"/>
      <c r="AQ91" s="265"/>
      <c r="AR91" s="221"/>
      <c r="AS91" s="221"/>
      <c r="AT91" s="151">
        <f t="shared" si="12"/>
        <v>0.1235</v>
      </c>
      <c r="AU91" s="547">
        <v>555</v>
      </c>
      <c r="AV91" s="87">
        <f t="shared" si="13"/>
        <v>68.542500000000004</v>
      </c>
      <c r="AW91" s="6"/>
      <c r="AX91" s="6"/>
      <c r="AY91" s="6"/>
      <c r="AZ91" s="6"/>
      <c r="BA91" s="6"/>
      <c r="BB91" s="6"/>
    </row>
    <row r="92" spans="1:54" ht="35.1" customHeight="1">
      <c r="A92" s="387" t="s">
        <v>162</v>
      </c>
      <c r="B92" s="5"/>
      <c r="C92" s="103"/>
      <c r="D92" s="327"/>
      <c r="E92" s="292">
        <f>D92*D27</f>
        <v>0</v>
      </c>
      <c r="F92" s="95">
        <f t="shared" si="7"/>
        <v>0</v>
      </c>
      <c r="G92" s="323"/>
      <c r="H92" s="323"/>
      <c r="I92" s="382"/>
      <c r="J92" s="323"/>
      <c r="K92" s="323"/>
      <c r="L92" s="382"/>
      <c r="M92" s="323"/>
      <c r="N92" s="323"/>
      <c r="O92" s="382"/>
      <c r="P92" s="323"/>
      <c r="Q92" s="323"/>
      <c r="R92" s="223"/>
      <c r="S92" s="221"/>
      <c r="T92" s="221"/>
      <c r="U92" s="223">
        <f t="shared" si="8"/>
        <v>0</v>
      </c>
      <c r="V92" s="323">
        <v>4.0000000000000002E-4</v>
      </c>
      <c r="W92" s="323">
        <f>V92*V27</f>
        <v>4.48E-2</v>
      </c>
      <c r="X92" s="320"/>
      <c r="Y92" s="292"/>
      <c r="Z92" s="292"/>
      <c r="AA92" s="320"/>
      <c r="AB92" s="380">
        <v>1E-4</v>
      </c>
      <c r="AC92" s="516">
        <f>AB92*AB27</f>
        <v>1.15E-3</v>
      </c>
      <c r="AD92" s="519">
        <f t="shared" si="9"/>
        <v>2.07E-2</v>
      </c>
      <c r="AE92" s="380">
        <v>5.0000000000000001E-4</v>
      </c>
      <c r="AF92" s="380">
        <f>AE92*AE27</f>
        <v>5.6000000000000001E-2</v>
      </c>
      <c r="AG92" s="519">
        <f t="shared" si="10"/>
        <v>1.008</v>
      </c>
      <c r="AH92" s="380"/>
      <c r="AI92" s="380"/>
      <c r="AJ92" s="519"/>
      <c r="AK92" s="380"/>
      <c r="AL92" s="380"/>
      <c r="AM92" s="223">
        <f t="shared" si="11"/>
        <v>0</v>
      </c>
      <c r="AN92" s="313"/>
      <c r="AO92" s="92">
        <f>AN92*AN27</f>
        <v>0</v>
      </c>
      <c r="AP92" s="265"/>
      <c r="AQ92" s="265"/>
      <c r="AR92" s="221"/>
      <c r="AS92" s="221"/>
      <c r="AT92" s="152">
        <f t="shared" si="12"/>
        <v>0.10195</v>
      </c>
      <c r="AU92" s="547">
        <v>18</v>
      </c>
      <c r="AV92" s="94">
        <f t="shared" si="13"/>
        <v>1.8351</v>
      </c>
      <c r="AW92" s="6"/>
      <c r="AX92" s="6"/>
      <c r="AY92" s="6"/>
      <c r="AZ92" s="6"/>
      <c r="BA92" s="6"/>
      <c r="BB92" s="6"/>
    </row>
    <row r="93" spans="1:54" ht="35.1" customHeight="1">
      <c r="A93" s="387" t="s">
        <v>217</v>
      </c>
      <c r="B93" s="5"/>
      <c r="C93" s="103" t="s">
        <v>191</v>
      </c>
      <c r="D93" s="292"/>
      <c r="E93" s="292"/>
      <c r="F93" s="95"/>
      <c r="G93" s="323"/>
      <c r="H93" s="323"/>
      <c r="I93" s="382"/>
      <c r="J93" s="323"/>
      <c r="K93" s="323"/>
      <c r="L93" s="382"/>
      <c r="M93" s="323"/>
      <c r="N93" s="323"/>
      <c r="O93" s="382"/>
      <c r="P93" s="323"/>
      <c r="Q93" s="323"/>
      <c r="R93" s="223"/>
      <c r="S93" s="221"/>
      <c r="T93" s="221"/>
      <c r="U93" s="223">
        <f t="shared" si="8"/>
        <v>0</v>
      </c>
      <c r="V93" s="323"/>
      <c r="W93" s="323"/>
      <c r="X93" s="320"/>
      <c r="Y93" s="292"/>
      <c r="Z93" s="292">
        <f>Y93*Y27</f>
        <v>0</v>
      </c>
      <c r="AA93" s="320"/>
      <c r="AB93" s="380"/>
      <c r="AC93" s="516"/>
      <c r="AD93" s="519"/>
      <c r="AE93" s="380"/>
      <c r="AF93" s="380"/>
      <c r="AG93" s="519"/>
      <c r="AH93" s="380"/>
      <c r="AI93" s="380"/>
      <c r="AJ93" s="519"/>
      <c r="AK93" s="380"/>
      <c r="AL93" s="380"/>
      <c r="AM93" s="223">
        <f t="shared" si="11"/>
        <v>0</v>
      </c>
      <c r="AN93" s="92"/>
      <c r="AO93" s="92"/>
      <c r="AP93" s="265"/>
      <c r="AQ93" s="265"/>
      <c r="AR93" s="221"/>
      <c r="AS93" s="221"/>
      <c r="AT93" s="312">
        <f t="shared" si="12"/>
        <v>0</v>
      </c>
      <c r="AU93" s="547">
        <v>225</v>
      </c>
      <c r="AV93" s="94">
        <f t="shared" si="13"/>
        <v>0</v>
      </c>
      <c r="AW93" s="6"/>
      <c r="AX93" s="6"/>
      <c r="AY93" s="6"/>
      <c r="AZ93" s="6"/>
      <c r="BA93" s="6"/>
      <c r="BB93" s="6"/>
    </row>
    <row r="94" spans="1:54" ht="35.1" customHeight="1">
      <c r="A94" s="387" t="s">
        <v>211</v>
      </c>
      <c r="B94" s="5"/>
      <c r="C94" s="103" t="s">
        <v>191</v>
      </c>
      <c r="D94" s="292"/>
      <c r="E94" s="292">
        <f>D94*D27</f>
        <v>0</v>
      </c>
      <c r="F94" s="95"/>
      <c r="G94" s="323"/>
      <c r="H94" s="323"/>
      <c r="I94" s="382"/>
      <c r="J94" s="323"/>
      <c r="K94" s="323"/>
      <c r="L94" s="382"/>
      <c r="M94" s="323"/>
      <c r="N94" s="323"/>
      <c r="O94" s="382"/>
      <c r="P94" s="323"/>
      <c r="Q94" s="323"/>
      <c r="R94" s="223"/>
      <c r="S94" s="221"/>
      <c r="T94" s="221"/>
      <c r="U94" s="223">
        <f t="shared" si="8"/>
        <v>0</v>
      </c>
      <c r="V94" s="323"/>
      <c r="W94" s="323"/>
      <c r="X94" s="320"/>
      <c r="Y94" s="292"/>
      <c r="Z94" s="292"/>
      <c r="AA94" s="320"/>
      <c r="AB94" s="521">
        <v>2.5000000000000001E-5</v>
      </c>
      <c r="AC94" s="516">
        <f>AB94*AB27</f>
        <v>2.875E-4</v>
      </c>
      <c r="AD94" s="519"/>
      <c r="AE94" s="380"/>
      <c r="AF94" s="380">
        <f>AE94*AE27</f>
        <v>0</v>
      </c>
      <c r="AG94" s="519"/>
      <c r="AH94" s="380"/>
      <c r="AI94" s="380"/>
      <c r="AJ94" s="519"/>
      <c r="AK94" s="380"/>
      <c r="AL94" s="380"/>
      <c r="AM94" s="223">
        <f t="shared" si="11"/>
        <v>0</v>
      </c>
      <c r="AN94" s="313"/>
      <c r="AO94" s="92"/>
      <c r="AP94" s="265"/>
      <c r="AQ94" s="265"/>
      <c r="AR94" s="221"/>
      <c r="AS94" s="221"/>
      <c r="AT94" s="291">
        <f t="shared" si="12"/>
        <v>2.875E-4</v>
      </c>
      <c r="AU94" s="547">
        <v>975</v>
      </c>
      <c r="AV94" s="94">
        <f t="shared" si="13"/>
        <v>0.28031250000000002</v>
      </c>
      <c r="AW94" s="6"/>
      <c r="AX94" s="6"/>
      <c r="AY94" s="6"/>
      <c r="AZ94" s="6"/>
      <c r="BA94" s="6"/>
      <c r="BB94" s="6"/>
    </row>
    <row r="95" spans="1:54" ht="35.1" customHeight="1">
      <c r="A95" s="387" t="s">
        <v>289</v>
      </c>
      <c r="B95" s="5"/>
      <c r="C95" s="103" t="s">
        <v>191</v>
      </c>
      <c r="D95" s="292"/>
      <c r="E95" s="292"/>
      <c r="F95" s="95"/>
      <c r="G95" s="323"/>
      <c r="H95" s="323"/>
      <c r="I95" s="382"/>
      <c r="J95" s="323"/>
      <c r="K95" s="323"/>
      <c r="L95" s="382"/>
      <c r="M95" s="323"/>
      <c r="N95" s="323"/>
      <c r="O95" s="382"/>
      <c r="P95" s="323"/>
      <c r="Q95" s="323"/>
      <c r="R95" s="223"/>
      <c r="S95" s="221"/>
      <c r="T95" s="221"/>
      <c r="U95" s="223"/>
      <c r="V95" s="323"/>
      <c r="W95" s="323"/>
      <c r="X95" s="320"/>
      <c r="Y95" s="292"/>
      <c r="Z95" s="292"/>
      <c r="AA95" s="320"/>
      <c r="AB95" s="380"/>
      <c r="AC95" s="516"/>
      <c r="AD95" s="519"/>
      <c r="AE95" s="380">
        <v>6.9999999999999999E-4</v>
      </c>
      <c r="AF95" s="380">
        <f>AE95*AE27</f>
        <v>7.8399999999999997E-2</v>
      </c>
      <c r="AG95" s="519"/>
      <c r="AH95" s="380"/>
      <c r="AI95" s="380"/>
      <c r="AJ95" s="519"/>
      <c r="AK95" s="380"/>
      <c r="AL95" s="380"/>
      <c r="AM95" s="223"/>
      <c r="AN95" s="314"/>
      <c r="AO95" s="92"/>
      <c r="AP95" s="265"/>
      <c r="AQ95" s="265"/>
      <c r="AR95" s="221"/>
      <c r="AS95" s="221"/>
      <c r="AT95" s="152">
        <f t="shared" si="12"/>
        <v>7.8399999999999997E-2</v>
      </c>
      <c r="AU95" s="547">
        <v>375</v>
      </c>
      <c r="AV95" s="94">
        <f t="shared" si="13"/>
        <v>29.4</v>
      </c>
      <c r="AW95" s="6"/>
      <c r="AX95" s="6"/>
      <c r="AY95" s="6"/>
      <c r="AZ95" s="6"/>
      <c r="BA95" s="6"/>
      <c r="BB95" s="6"/>
    </row>
    <row r="96" spans="1:54" ht="35.1" customHeight="1">
      <c r="A96" s="387" t="s">
        <v>212</v>
      </c>
      <c r="B96" s="5"/>
      <c r="C96" s="103" t="s">
        <v>191</v>
      </c>
      <c r="D96" s="292"/>
      <c r="E96" s="292">
        <f>D96*D27</f>
        <v>0</v>
      </c>
      <c r="F96" s="95"/>
      <c r="G96" s="323"/>
      <c r="H96" s="323"/>
      <c r="I96" s="382"/>
      <c r="J96" s="323"/>
      <c r="K96" s="323"/>
      <c r="L96" s="382"/>
      <c r="M96" s="323"/>
      <c r="N96" s="323"/>
      <c r="O96" s="382"/>
      <c r="P96" s="323"/>
      <c r="Q96" s="323"/>
      <c r="R96" s="223"/>
      <c r="S96" s="221"/>
      <c r="T96" s="221"/>
      <c r="U96" s="223"/>
      <c r="V96" s="323"/>
      <c r="W96" s="323"/>
      <c r="X96" s="320"/>
      <c r="Y96" s="292"/>
      <c r="Z96" s="292"/>
      <c r="AA96" s="320"/>
      <c r="AB96" s="380">
        <v>1E-4</v>
      </c>
      <c r="AC96" s="516">
        <f>AB96*AB27</f>
        <v>1.15E-3</v>
      </c>
      <c r="AD96" s="519"/>
      <c r="AE96" s="380">
        <v>2.9999999999999997E-4</v>
      </c>
      <c r="AF96" s="380">
        <f>AE96*AE27</f>
        <v>3.3599999999999998E-2</v>
      </c>
      <c r="AG96" s="519"/>
      <c r="AH96" s="380"/>
      <c r="AI96" s="380"/>
      <c r="AJ96" s="519"/>
      <c r="AK96" s="380"/>
      <c r="AL96" s="380"/>
      <c r="AM96" s="223"/>
      <c r="AN96" s="314"/>
      <c r="AO96" s="92"/>
      <c r="AP96" s="265"/>
      <c r="AQ96" s="265"/>
      <c r="AR96" s="221"/>
      <c r="AS96" s="221"/>
      <c r="AT96" s="291">
        <f t="shared" si="12"/>
        <v>3.4749999999999996E-2</v>
      </c>
      <c r="AU96" s="547">
        <v>960</v>
      </c>
      <c r="AV96" s="94">
        <f t="shared" si="13"/>
        <v>33.36</v>
      </c>
      <c r="AW96" s="6"/>
      <c r="AX96" s="6"/>
      <c r="AY96" s="6"/>
      <c r="AZ96" s="6"/>
      <c r="BA96" s="6"/>
      <c r="BB96" s="6"/>
    </row>
    <row r="97" spans="1:54" ht="35.1" customHeight="1">
      <c r="A97" s="387" t="s">
        <v>218</v>
      </c>
      <c r="B97" s="5"/>
      <c r="C97" s="103" t="s">
        <v>191</v>
      </c>
      <c r="D97" s="328"/>
      <c r="E97" s="292">
        <f>D97*D27</f>
        <v>0</v>
      </c>
      <c r="F97" s="95"/>
      <c r="G97" s="323"/>
      <c r="H97" s="323"/>
      <c r="I97" s="382"/>
      <c r="J97" s="561"/>
      <c r="K97" s="323"/>
      <c r="L97" s="382"/>
      <c r="M97" s="323"/>
      <c r="N97" s="323"/>
      <c r="O97" s="382"/>
      <c r="P97" s="561"/>
      <c r="Q97" s="323"/>
      <c r="R97" s="223"/>
      <c r="S97" s="221"/>
      <c r="T97" s="221"/>
      <c r="U97" s="223"/>
      <c r="V97" s="323"/>
      <c r="W97" s="323"/>
      <c r="X97" s="320"/>
      <c r="Y97" s="292"/>
      <c r="Z97" s="292"/>
      <c r="AA97" s="320"/>
      <c r="AB97" s="380"/>
      <c r="AC97" s="516">
        <f>AB97*AB27</f>
        <v>0</v>
      </c>
      <c r="AD97" s="519"/>
      <c r="AE97" s="380">
        <v>3.5E-4</v>
      </c>
      <c r="AF97" s="380">
        <f>AE97*AE27</f>
        <v>3.9199999999999999E-2</v>
      </c>
      <c r="AG97" s="519"/>
      <c r="AH97" s="380"/>
      <c r="AI97" s="380"/>
      <c r="AJ97" s="519"/>
      <c r="AK97" s="380"/>
      <c r="AL97" s="380"/>
      <c r="AM97" s="223"/>
      <c r="AN97" s="221"/>
      <c r="AO97" s="221"/>
      <c r="AP97" s="265"/>
      <c r="AQ97" s="265"/>
      <c r="AR97" s="221"/>
      <c r="AS97" s="221"/>
      <c r="AT97" s="312">
        <f t="shared" si="12"/>
        <v>3.9199999999999999E-2</v>
      </c>
      <c r="AU97" s="547">
        <v>225</v>
      </c>
      <c r="AV97" s="94">
        <f t="shared" si="13"/>
        <v>8.82</v>
      </c>
      <c r="AW97" s="6"/>
      <c r="AX97" s="6"/>
      <c r="AY97" s="6"/>
      <c r="AZ97" s="6"/>
      <c r="BA97" s="6"/>
      <c r="BB97" s="6"/>
    </row>
    <row r="98" spans="1:54" ht="35.1" customHeight="1">
      <c r="A98" s="414" t="s">
        <v>316</v>
      </c>
      <c r="B98" s="5"/>
      <c r="C98" s="5"/>
      <c r="D98" s="261"/>
      <c r="E98" s="261">
        <f>D98*D27</f>
        <v>0</v>
      </c>
      <c r="F98" s="95">
        <f>SUM(F61:F92)+F53</f>
        <v>0</v>
      </c>
      <c r="G98" s="323"/>
      <c r="H98" s="323"/>
      <c r="I98" s="323">
        <f>SUM(I61:I97)+I53</f>
        <v>0</v>
      </c>
      <c r="J98" s="323"/>
      <c r="K98" s="323"/>
      <c r="L98" s="323">
        <f>SUM(L61:L97)+L53</f>
        <v>0</v>
      </c>
      <c r="M98" s="323"/>
      <c r="N98" s="323"/>
      <c r="O98" s="323">
        <f>SUM(O61:O97)+O53</f>
        <v>0</v>
      </c>
      <c r="P98" s="323"/>
      <c r="Q98" s="323"/>
      <c r="R98" s="95">
        <f>SUM(R61:R92)+R53</f>
        <v>0</v>
      </c>
      <c r="S98" s="92"/>
      <c r="T98" s="92"/>
      <c r="U98" s="95">
        <f>SUM(U61:U92)+U53</f>
        <v>0</v>
      </c>
      <c r="V98" s="92"/>
      <c r="W98" s="92"/>
      <c r="X98" s="262">
        <f>SUM(X61:X92)+X53</f>
        <v>0</v>
      </c>
      <c r="Y98" s="261"/>
      <c r="Z98" s="261"/>
      <c r="AA98" s="262">
        <f>SUM(AA61:AA92)+AA53</f>
        <v>0</v>
      </c>
      <c r="AB98" s="380"/>
      <c r="AC98" s="516"/>
      <c r="AD98" s="519">
        <f>SUM(AD61:AD92)+AD53</f>
        <v>150.86332500000003</v>
      </c>
      <c r="AE98" s="380"/>
      <c r="AF98" s="380"/>
      <c r="AG98" s="519">
        <f>SUM(AG61:AG92)+AG53</f>
        <v>7112.112000000001</v>
      </c>
      <c r="AH98" s="380"/>
      <c r="AI98" s="380"/>
      <c r="AJ98" s="380">
        <f>SUM(AJ61:AJ97)+AJ53</f>
        <v>0</v>
      </c>
      <c r="AK98" s="380"/>
      <c r="AL98" s="380"/>
      <c r="AM98" s="95">
        <f>SUM(AM61:AM92)+AM53</f>
        <v>453.6</v>
      </c>
      <c r="AN98" s="92"/>
      <c r="AO98" s="92"/>
      <c r="AP98" s="92"/>
      <c r="AQ98" s="92"/>
      <c r="AR98" s="92"/>
      <c r="AS98" s="92"/>
      <c r="AT98" s="152"/>
      <c r="AU98" s="547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53"/>
      <c r="B99" s="5"/>
      <c r="C99" s="5"/>
      <c r="D99" s="5"/>
      <c r="E99" s="5"/>
      <c r="F99" s="103" t="e">
        <f>F98/D27</f>
        <v>#DIV/0!</v>
      </c>
      <c r="G99" s="323"/>
      <c r="H99" s="323"/>
      <c r="I99" s="323" t="e">
        <f>I98/G27</f>
        <v>#DIV/0!</v>
      </c>
      <c r="J99" s="323"/>
      <c r="K99" s="323"/>
      <c r="L99" s="323" t="e">
        <f>L98/J27</f>
        <v>#DIV/0!</v>
      </c>
      <c r="M99" s="323"/>
      <c r="N99" s="323"/>
      <c r="O99" s="323">
        <f>O98/M27</f>
        <v>0</v>
      </c>
      <c r="P99" s="323"/>
      <c r="Q99" s="32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0"/>
      <c r="AC99" s="516"/>
      <c r="AD99" s="380">
        <f>AD98/AB27</f>
        <v>13.118550000000003</v>
      </c>
      <c r="AE99" s="380"/>
      <c r="AF99" s="380"/>
      <c r="AG99" s="380">
        <f>AG98/AE27</f>
        <v>63.501000000000012</v>
      </c>
      <c r="AH99" s="380"/>
      <c r="AI99" s="380"/>
      <c r="AJ99" s="380">
        <f>AJ98/AH27</f>
        <v>0</v>
      </c>
      <c r="AK99" s="380"/>
      <c r="AL99" s="380"/>
      <c r="AM99" s="103">
        <f>AM98/AK27</f>
        <v>4.05</v>
      </c>
      <c r="AN99" s="103"/>
      <c r="AO99" s="103"/>
      <c r="AP99" s="103"/>
      <c r="AQ99" s="5"/>
      <c r="AR99" s="5"/>
      <c r="AS99" s="5"/>
      <c r="AT99" s="94"/>
      <c r="AU99" s="547"/>
      <c r="AV99" s="411">
        <f>SUM(AV29:AV97)</f>
        <v>11343.4985375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6" t="s">
        <v>70</v>
      </c>
      <c r="Z101" s="406" t="s">
        <v>256</v>
      </c>
      <c r="AA101" s="82"/>
    </row>
    <row r="102" spans="1:54" s="80" customFormat="1">
      <c r="A102" s="406" t="s">
        <v>69</v>
      </c>
      <c r="Z102" s="406" t="s">
        <v>50</v>
      </c>
      <c r="AA102" s="82"/>
    </row>
    <row r="103" spans="1:54" s="80" customFormat="1">
      <c r="A103" s="406" t="s">
        <v>360</v>
      </c>
      <c r="Z103" s="406" t="s">
        <v>257</v>
      </c>
      <c r="AA103" s="82"/>
    </row>
    <row r="104" spans="1:54" s="80" customFormat="1">
      <c r="A104" s="406" t="s">
        <v>54</v>
      </c>
      <c r="Z104" s="406" t="s">
        <v>50</v>
      </c>
      <c r="AA104" s="82"/>
    </row>
    <row r="105" spans="1:54" s="80" customFormat="1"/>
    <row r="106" spans="1:54" s="80" customFormat="1">
      <c r="A106" s="80" t="s">
        <v>255</v>
      </c>
    </row>
    <row r="107" spans="1:54" s="80" customFormat="1">
      <c r="AU107" s="191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zoomScale="80" zoomScaleNormal="80" workbookViewId="0">
      <selection activeCell="E58" sqref="E58"/>
    </sheetView>
  </sheetViews>
  <sheetFormatPr defaultRowHeight="12.75"/>
  <cols>
    <col min="1" max="1" width="25.7109375" style="84" customWidth="1"/>
    <col min="2" max="2" width="7.140625" style="84" customWidth="1"/>
    <col min="3" max="3" width="17" style="512" customWidth="1"/>
    <col min="4" max="4" width="6.42578125" style="343" customWidth="1"/>
    <col min="5" max="5" width="8.28515625" style="84" customWidth="1"/>
    <col min="6" max="6" width="10.7109375" style="343" customWidth="1"/>
    <col min="7" max="7" width="7.85546875" style="84" customWidth="1"/>
    <col min="8" max="8" width="6.28515625" style="84" hidden="1" customWidth="1"/>
    <col min="9" max="9" width="5.7109375" style="84" hidden="1" customWidth="1"/>
    <col min="10" max="10" width="7.5703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8.42578125" style="84" hidden="1" customWidth="1"/>
    <col min="15" max="15" width="9.140625" style="84"/>
  </cols>
  <sheetData>
    <row r="1" spans="1:20" ht="12.75" customHeight="1">
      <c r="A1" s="725" t="s">
        <v>89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20" ht="12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</row>
    <row r="3" spans="1:20" ht="18.75" customHeight="1" thickBot="1">
      <c r="A3" s="726" t="s">
        <v>361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</row>
    <row r="4" spans="1:20" ht="29.25" customHeight="1">
      <c r="A4" s="739" t="s">
        <v>90</v>
      </c>
      <c r="B4" s="739" t="s">
        <v>92</v>
      </c>
      <c r="C4" s="739" t="s">
        <v>230</v>
      </c>
      <c r="D4" s="736" t="s">
        <v>91</v>
      </c>
      <c r="E4" s="736" t="s">
        <v>97</v>
      </c>
      <c r="F4" s="736" t="s">
        <v>231</v>
      </c>
      <c r="G4" s="736" t="s">
        <v>234</v>
      </c>
      <c r="H4" s="334" t="s">
        <v>225</v>
      </c>
      <c r="I4" s="334" t="s">
        <v>227</v>
      </c>
      <c r="J4" s="744" t="s">
        <v>233</v>
      </c>
      <c r="K4" s="745"/>
      <c r="L4" s="745"/>
      <c r="M4" s="745"/>
      <c r="N4" s="746"/>
    </row>
    <row r="5" spans="1:20" ht="15.75" customHeight="1">
      <c r="A5" s="740"/>
      <c r="B5" s="740"/>
      <c r="C5" s="740"/>
      <c r="D5" s="737"/>
      <c r="E5" s="737"/>
      <c r="F5" s="737"/>
      <c r="G5" s="737"/>
      <c r="H5" s="335"/>
      <c r="I5" s="335"/>
      <c r="J5" s="742" t="s">
        <v>232</v>
      </c>
      <c r="K5" s="742" t="s">
        <v>94</v>
      </c>
      <c r="L5" s="742" t="s">
        <v>252</v>
      </c>
      <c r="M5" s="742" t="s">
        <v>208</v>
      </c>
      <c r="N5" s="742" t="s">
        <v>262</v>
      </c>
    </row>
    <row r="6" spans="1:20" ht="19.5" customHeight="1" thickBot="1">
      <c r="A6" s="741"/>
      <c r="B6" s="741"/>
      <c r="C6" s="741"/>
      <c r="D6" s="738"/>
      <c r="E6" s="738"/>
      <c r="F6" s="738"/>
      <c r="G6" s="738"/>
      <c r="H6" s="336"/>
      <c r="I6" s="336"/>
      <c r="J6" s="743"/>
      <c r="K6" s="743"/>
      <c r="L6" s="743"/>
      <c r="M6" s="743"/>
      <c r="N6" s="743"/>
    </row>
    <row r="7" spans="1:20" ht="13.5" thickBot="1">
      <c r="A7" s="734" t="s">
        <v>229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</row>
    <row r="8" spans="1:20" ht="25.9" customHeight="1" thickBot="1">
      <c r="A8" s="535" t="s">
        <v>325</v>
      </c>
      <c r="B8" s="536">
        <v>150</v>
      </c>
      <c r="C8" s="555"/>
      <c r="D8" s="492"/>
      <c r="E8" s="493">
        <v>21.4</v>
      </c>
      <c r="F8" s="338"/>
      <c r="G8" s="338"/>
      <c r="H8" s="338"/>
      <c r="I8" s="338"/>
      <c r="J8" s="338"/>
      <c r="K8" s="338"/>
      <c r="L8" s="338">
        <v>14.3</v>
      </c>
      <c r="M8" s="338"/>
      <c r="N8" s="338"/>
    </row>
    <row r="9" spans="1:20" ht="24" customHeight="1" thickBot="1">
      <c r="A9" s="535" t="s">
        <v>326</v>
      </c>
      <c r="B9" s="536">
        <v>90</v>
      </c>
      <c r="C9" s="571" t="s">
        <v>329</v>
      </c>
      <c r="D9" s="494"/>
      <c r="E9" s="495">
        <v>62</v>
      </c>
      <c r="F9" s="340"/>
      <c r="G9" s="340"/>
      <c r="H9" s="340"/>
      <c r="I9" s="340"/>
      <c r="J9" s="340"/>
      <c r="K9" s="340"/>
      <c r="L9" s="340">
        <v>41.3</v>
      </c>
      <c r="M9" s="340"/>
      <c r="N9" s="340">
        <v>41.3</v>
      </c>
      <c r="T9" t="s">
        <v>194</v>
      </c>
    </row>
    <row r="10" spans="1:20" ht="13.5" thickBot="1">
      <c r="A10" s="535" t="s">
        <v>327</v>
      </c>
      <c r="B10" s="536">
        <v>150</v>
      </c>
      <c r="C10" s="540" t="s">
        <v>330</v>
      </c>
      <c r="D10" s="496"/>
      <c r="E10" s="493">
        <v>26.1</v>
      </c>
      <c r="F10" s="340"/>
      <c r="G10" s="340"/>
      <c r="H10" s="340"/>
      <c r="I10" s="340"/>
      <c r="J10" s="340"/>
      <c r="K10" s="340"/>
      <c r="L10" s="340">
        <v>17.399999999999999</v>
      </c>
      <c r="M10" s="340"/>
      <c r="N10" s="340">
        <v>17.399999999999999</v>
      </c>
    </row>
    <row r="11" spans="1:20" ht="13.5" thickBot="1">
      <c r="A11" s="535"/>
      <c r="B11" s="536"/>
      <c r="C11" s="568"/>
      <c r="D11" s="496"/>
      <c r="E11" s="495"/>
      <c r="F11" s="340"/>
      <c r="G11" s="340"/>
      <c r="H11" s="340"/>
      <c r="I11" s="340"/>
      <c r="J11" s="340"/>
      <c r="K11" s="340"/>
      <c r="L11" s="340"/>
      <c r="M11" s="340"/>
      <c r="N11" s="340"/>
    </row>
    <row r="12" spans="1:20" s="331" customFormat="1" ht="13.5" thickBot="1">
      <c r="A12" s="535" t="s">
        <v>190</v>
      </c>
      <c r="B12" s="536">
        <v>20</v>
      </c>
      <c r="C12" s="571" t="s">
        <v>331</v>
      </c>
      <c r="D12" s="496"/>
      <c r="E12" s="562">
        <v>1.1000000000000001</v>
      </c>
      <c r="F12" s="341"/>
      <c r="G12" s="341"/>
      <c r="H12" s="341"/>
      <c r="I12" s="341"/>
      <c r="J12" s="341"/>
      <c r="K12" s="341"/>
      <c r="L12" s="341">
        <v>1.1000000000000001</v>
      </c>
      <c r="M12" s="341"/>
      <c r="N12" s="341">
        <v>1.1000000000000001</v>
      </c>
      <c r="O12" s="343"/>
    </row>
    <row r="13" spans="1:20" s="331" customFormat="1" ht="13.5" thickBot="1">
      <c r="A13" s="535" t="s">
        <v>294</v>
      </c>
      <c r="B13" s="536">
        <v>200</v>
      </c>
      <c r="C13" s="572" t="s">
        <v>332</v>
      </c>
      <c r="D13" s="342"/>
      <c r="E13" s="339">
        <v>5.8</v>
      </c>
      <c r="F13" s="341"/>
      <c r="G13" s="341"/>
      <c r="H13" s="341"/>
      <c r="I13" s="341"/>
      <c r="J13" s="341"/>
      <c r="K13" s="341"/>
      <c r="L13" s="341">
        <v>3.9</v>
      </c>
      <c r="M13" s="341"/>
      <c r="N13" s="341">
        <v>3.9</v>
      </c>
      <c r="O13" s="343"/>
    </row>
    <row r="14" spans="1:20" ht="15" customHeight="1" thickBot="1">
      <c r="A14" s="554"/>
      <c r="B14" s="340"/>
      <c r="C14" s="539"/>
      <c r="D14" s="341"/>
      <c r="E14" s="340"/>
      <c r="F14" s="341"/>
      <c r="G14" s="340"/>
      <c r="H14" s="340"/>
      <c r="I14" s="340"/>
      <c r="J14" s="340"/>
      <c r="K14" s="340"/>
      <c r="L14" s="340"/>
      <c r="M14" s="340"/>
      <c r="N14" s="340"/>
    </row>
    <row r="15" spans="1:20" ht="13.5" thickBot="1">
      <c r="A15" s="421"/>
      <c r="B15" s="340"/>
      <c r="C15" s="340"/>
      <c r="D15" s="341"/>
      <c r="E15" s="340"/>
      <c r="F15" s="341"/>
      <c r="G15" s="340"/>
      <c r="H15" s="340"/>
      <c r="I15" s="340"/>
      <c r="J15" s="340"/>
      <c r="K15" s="340"/>
      <c r="L15" s="340"/>
      <c r="M15" s="340"/>
      <c r="N15" s="340"/>
    </row>
    <row r="16" spans="1:20" ht="13.5" thickBot="1">
      <c r="A16" s="421"/>
      <c r="B16" s="340"/>
      <c r="C16" s="340"/>
      <c r="D16" s="344"/>
      <c r="E16" s="340" t="s">
        <v>199</v>
      </c>
      <c r="F16" s="341"/>
      <c r="G16" s="340"/>
      <c r="H16" s="340"/>
      <c r="I16" s="340"/>
      <c r="J16" s="340"/>
      <c r="K16" s="340"/>
      <c r="L16" s="340"/>
      <c r="M16" s="340"/>
      <c r="N16" s="340"/>
      <c r="T16" t="s">
        <v>194</v>
      </c>
    </row>
    <row r="17" spans="1:20" ht="13.5" thickBot="1">
      <c r="A17" s="706" t="s">
        <v>95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T17" t="s">
        <v>194</v>
      </c>
    </row>
    <row r="18" spans="1:20" ht="13.5" thickBot="1">
      <c r="A18" s="497"/>
      <c r="B18" s="498"/>
      <c r="C18" s="499"/>
      <c r="D18" s="339"/>
      <c r="E18" s="338"/>
      <c r="F18" s="339"/>
      <c r="G18" s="338"/>
      <c r="H18" s="338"/>
      <c r="I18" s="338"/>
      <c r="J18" s="338"/>
      <c r="K18" s="338"/>
      <c r="L18" s="338"/>
      <c r="M18" s="338"/>
      <c r="N18" s="338"/>
    </row>
    <row r="19" spans="1:20" ht="13.5" thickBot="1">
      <c r="A19" s="537"/>
      <c r="B19" s="538"/>
      <c r="C19" s="555"/>
      <c r="D19" s="341"/>
      <c r="E19" s="340"/>
      <c r="F19" s="341"/>
      <c r="G19" s="340"/>
      <c r="H19" s="340"/>
      <c r="I19" s="340"/>
      <c r="J19" s="340"/>
      <c r="K19" s="340"/>
      <c r="L19" s="340"/>
      <c r="M19" s="340"/>
      <c r="N19" s="340"/>
    </row>
    <row r="20" spans="1:20" ht="13.5" thickBot="1">
      <c r="A20" s="535"/>
      <c r="B20" s="538"/>
      <c r="C20" s="539"/>
      <c r="D20" s="341"/>
      <c r="E20" s="340"/>
      <c r="F20" s="340"/>
      <c r="G20" s="340"/>
      <c r="H20" s="340"/>
      <c r="I20" s="340"/>
      <c r="J20" s="340"/>
      <c r="K20" s="340"/>
      <c r="L20" s="340"/>
      <c r="M20" s="340"/>
      <c r="N20" s="340"/>
    </row>
    <row r="21" spans="1:20" ht="26.25" thickBot="1">
      <c r="A21" s="535" t="s">
        <v>292</v>
      </c>
      <c r="B21" s="536">
        <v>200</v>
      </c>
      <c r="C21" s="539" t="s">
        <v>274</v>
      </c>
      <c r="D21" s="342">
        <v>90</v>
      </c>
      <c r="E21" s="560">
        <v>13.25</v>
      </c>
      <c r="F21" s="340">
        <v>8.8000000000000007</v>
      </c>
      <c r="G21" s="340"/>
      <c r="H21" s="340"/>
      <c r="I21" s="340"/>
      <c r="J21" s="340"/>
      <c r="K21" s="340">
        <v>8.8000000000000007</v>
      </c>
      <c r="L21" s="340"/>
      <c r="M21" s="340">
        <v>8.8000000000000007</v>
      </c>
      <c r="N21" s="340">
        <v>8.8000000000000007</v>
      </c>
    </row>
    <row r="22" spans="1:20" ht="26.45" customHeight="1" thickBot="1">
      <c r="A22" s="535" t="s">
        <v>306</v>
      </c>
      <c r="B22" s="536">
        <v>90</v>
      </c>
      <c r="C22" s="539" t="s">
        <v>275</v>
      </c>
      <c r="D22" s="339">
        <v>53</v>
      </c>
      <c r="E22" s="338">
        <v>66.599999999999994</v>
      </c>
      <c r="F22" s="338"/>
      <c r="G22" s="338"/>
      <c r="H22" s="338"/>
      <c r="I22" s="338"/>
      <c r="J22" s="338">
        <v>44.4</v>
      </c>
      <c r="K22" s="338"/>
      <c r="L22" s="338"/>
      <c r="M22" s="338">
        <v>44.4</v>
      </c>
      <c r="N22" s="338"/>
    </row>
    <row r="23" spans="1:20" ht="26.25" thickBot="1">
      <c r="A23" s="535" t="s">
        <v>328</v>
      </c>
      <c r="B23" s="536">
        <v>150</v>
      </c>
      <c r="C23" s="556" t="s">
        <v>276</v>
      </c>
      <c r="D23" s="342" t="s">
        <v>236</v>
      </c>
      <c r="E23" s="340">
        <v>29.34</v>
      </c>
      <c r="F23" s="340"/>
      <c r="G23" s="340"/>
      <c r="H23" s="340"/>
      <c r="I23" s="345"/>
      <c r="J23" s="340">
        <v>19.559999999999999</v>
      </c>
      <c r="K23" s="340"/>
      <c r="L23" s="340"/>
      <c r="M23" s="340">
        <v>19.559999999999999</v>
      </c>
      <c r="N23" s="340"/>
      <c r="O23" s="84" t="s">
        <v>194</v>
      </c>
      <c r="P23" s="104"/>
    </row>
    <row r="24" spans="1:20" s="331" customFormat="1" ht="13.5" thickBot="1">
      <c r="A24" s="537" t="s">
        <v>235</v>
      </c>
      <c r="B24" s="538" t="s">
        <v>343</v>
      </c>
      <c r="C24" s="556" t="s">
        <v>277</v>
      </c>
      <c r="D24" s="341">
        <v>101</v>
      </c>
      <c r="E24" s="341">
        <v>2.65</v>
      </c>
      <c r="F24" s="341">
        <v>2.65</v>
      </c>
      <c r="G24" s="341"/>
      <c r="H24" s="341"/>
      <c r="I24" s="341"/>
      <c r="J24" s="341">
        <v>2.65</v>
      </c>
      <c r="K24" s="341">
        <v>2.65</v>
      </c>
      <c r="L24" s="341"/>
      <c r="M24" s="341">
        <v>2.65</v>
      </c>
      <c r="N24" s="341"/>
      <c r="O24" s="346"/>
      <c r="P24" s="330"/>
    </row>
    <row r="25" spans="1:20" s="331" customFormat="1" ht="13.5" thickBot="1">
      <c r="A25" s="535" t="s">
        <v>293</v>
      </c>
      <c r="B25" s="536">
        <v>200</v>
      </c>
      <c r="C25" s="540"/>
      <c r="D25" s="494"/>
      <c r="E25" s="562">
        <v>13.5</v>
      </c>
      <c r="F25" s="341"/>
      <c r="G25" s="341"/>
      <c r="H25" s="341"/>
      <c r="I25" s="341"/>
      <c r="J25" s="341"/>
      <c r="K25" s="341"/>
      <c r="L25" s="341"/>
      <c r="M25" s="341">
        <v>9</v>
      </c>
      <c r="N25" s="341">
        <v>9</v>
      </c>
      <c r="O25" s="347"/>
      <c r="P25" s="332"/>
    </row>
    <row r="26" spans="1:20" ht="13.5" thickBot="1">
      <c r="A26" s="535" t="s">
        <v>272</v>
      </c>
      <c r="B26" s="536">
        <v>30</v>
      </c>
      <c r="C26" s="558"/>
      <c r="D26" s="342"/>
      <c r="E26" s="340">
        <v>3</v>
      </c>
      <c r="F26" s="340"/>
      <c r="G26" s="340"/>
      <c r="H26" s="340"/>
      <c r="I26" s="340"/>
      <c r="J26" s="340"/>
      <c r="K26" s="340"/>
      <c r="L26" s="340"/>
      <c r="M26" s="340"/>
      <c r="N26" s="340"/>
    </row>
    <row r="27" spans="1:20" ht="13.5" thickBot="1">
      <c r="A27" s="570" t="s">
        <v>318</v>
      </c>
      <c r="B27" s="340">
        <v>200</v>
      </c>
      <c r="C27" s="340"/>
      <c r="D27" s="341"/>
      <c r="E27" s="340">
        <v>1.85</v>
      </c>
      <c r="F27" s="340">
        <v>1.2</v>
      </c>
      <c r="G27" s="340"/>
      <c r="H27" s="340"/>
      <c r="I27" s="340"/>
      <c r="J27" s="340">
        <v>1.2</v>
      </c>
      <c r="K27" s="340">
        <v>1.2</v>
      </c>
      <c r="L27" s="345"/>
      <c r="M27" s="340"/>
      <c r="N27" s="340"/>
    </row>
    <row r="28" spans="1:20" ht="13.5" thickBot="1">
      <c r="A28" s="535"/>
      <c r="B28" s="536"/>
      <c r="C28" s="568"/>
      <c r="D28" s="494"/>
      <c r="E28" s="495"/>
      <c r="F28" s="341"/>
      <c r="G28" s="340"/>
      <c r="H28" s="340"/>
      <c r="I28" s="340"/>
      <c r="J28" s="340"/>
      <c r="K28" s="340"/>
      <c r="L28" s="340"/>
      <c r="M28" s="340"/>
      <c r="N28" s="340"/>
    </row>
    <row r="29" spans="1:20" ht="13.5" thickBot="1">
      <c r="A29" s="535"/>
      <c r="B29" s="536"/>
      <c r="C29" s="569"/>
      <c r="D29" s="496"/>
      <c r="E29" s="493"/>
      <c r="F29" s="339"/>
      <c r="G29" s="338"/>
      <c r="H29" s="338"/>
      <c r="I29" s="338"/>
      <c r="J29" s="338"/>
      <c r="K29" s="338"/>
      <c r="L29" s="338"/>
      <c r="M29" s="338"/>
      <c r="N29" s="338"/>
    </row>
    <row r="30" spans="1:20" ht="13.5" thickBot="1">
      <c r="A30" s="421"/>
      <c r="B30" s="338"/>
      <c r="C30" s="338"/>
      <c r="D30" s="339"/>
      <c r="E30" s="338"/>
      <c r="F30" s="339"/>
      <c r="G30" s="338"/>
      <c r="H30" s="348"/>
      <c r="I30" s="348"/>
      <c r="J30" s="338"/>
      <c r="K30" s="338"/>
      <c r="L30" s="338"/>
      <c r="M30" s="338"/>
      <c r="N30" s="338"/>
    </row>
    <row r="31" spans="1:20" ht="13.5" thickBot="1">
      <c r="A31" s="706" t="s">
        <v>97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</row>
    <row r="32" spans="1:20" ht="13.5" thickBot="1">
      <c r="A32" s="337"/>
      <c r="B32" s="338"/>
      <c r="C32" s="338"/>
      <c r="D32" s="339"/>
      <c r="E32" s="338"/>
      <c r="F32" s="339"/>
      <c r="G32" s="338"/>
      <c r="H32" s="338"/>
      <c r="I32" s="338"/>
      <c r="J32" s="338"/>
      <c r="K32" s="338"/>
      <c r="L32" s="338"/>
      <c r="M32" s="338"/>
      <c r="N32" s="338"/>
    </row>
    <row r="33" spans="1:14" ht="16.5" customHeight="1" thickBot="1">
      <c r="A33" s="421"/>
      <c r="B33" s="340"/>
      <c r="C33" s="340"/>
      <c r="D33" s="341"/>
      <c r="E33" s="340"/>
      <c r="F33" s="339"/>
      <c r="G33" s="338"/>
      <c r="H33" s="338">
        <v>1.25</v>
      </c>
      <c r="I33" s="338">
        <v>1.25</v>
      </c>
      <c r="J33" s="338"/>
      <c r="K33" s="338"/>
      <c r="L33" s="338"/>
      <c r="M33" s="349"/>
      <c r="N33" s="338"/>
    </row>
    <row r="34" spans="1:14" ht="16.5" customHeight="1" thickBot="1">
      <c r="A34" s="421"/>
      <c r="B34" s="340"/>
      <c r="C34" s="340"/>
      <c r="D34" s="341"/>
      <c r="E34" s="340"/>
      <c r="F34" s="341"/>
      <c r="G34" s="340"/>
      <c r="H34" s="340"/>
      <c r="I34" s="340"/>
      <c r="J34" s="340"/>
      <c r="K34" s="340"/>
      <c r="L34" s="340"/>
      <c r="M34" s="340"/>
      <c r="N34" s="340"/>
    </row>
    <row r="35" spans="1:14" ht="13.5" thickBot="1">
      <c r="A35" s="421"/>
      <c r="B35" s="340"/>
      <c r="C35" s="340"/>
      <c r="D35" s="341"/>
      <c r="E35" s="340"/>
      <c r="F35" s="341"/>
      <c r="G35" s="340"/>
      <c r="H35" s="340"/>
      <c r="I35" s="340"/>
      <c r="J35" s="340"/>
      <c r="K35" s="340"/>
      <c r="L35" s="340"/>
      <c r="M35" s="340"/>
      <c r="N35" s="340"/>
    </row>
    <row r="36" spans="1:14" ht="13.5" thickBot="1">
      <c r="C36" s="507" t="s">
        <v>166</v>
      </c>
      <c r="D36" s="351" t="s">
        <v>167</v>
      </c>
      <c r="E36" s="350" t="s">
        <v>168</v>
      </c>
      <c r="F36" s="351" t="s">
        <v>169</v>
      </c>
      <c r="G36" s="350"/>
      <c r="H36" s="350"/>
      <c r="I36" s="350"/>
      <c r="J36" s="376"/>
      <c r="K36" s="418"/>
      <c r="L36" s="377"/>
      <c r="M36" s="350"/>
      <c r="N36" s="350"/>
    </row>
    <row r="37" spans="1:14" ht="13.5" thickBot="1">
      <c r="C37" s="507"/>
      <c r="D37" s="351"/>
      <c r="E37" s="350"/>
      <c r="F37" s="351"/>
      <c r="G37" s="350"/>
      <c r="H37" s="350"/>
      <c r="I37" s="350"/>
      <c r="J37" s="376"/>
      <c r="K37" s="491"/>
      <c r="L37" s="377"/>
      <c r="M37" s="350"/>
      <c r="N37" s="350"/>
    </row>
    <row r="38" spans="1:14" ht="13.5" thickBot="1">
      <c r="A38" t="s">
        <v>344</v>
      </c>
      <c r="C38" s="532">
        <v>1</v>
      </c>
      <c r="D38" s="533">
        <f>D42</f>
        <v>67.81</v>
      </c>
      <c r="E38" s="534"/>
      <c r="F38" s="533">
        <f>D38*C38</f>
        <v>67.81</v>
      </c>
      <c r="G38" s="350"/>
      <c r="H38" s="350"/>
      <c r="I38" s="350"/>
      <c r="J38" s="376"/>
      <c r="K38" s="491"/>
      <c r="L38" s="377"/>
      <c r="M38" s="350"/>
      <c r="N38" s="350"/>
    </row>
    <row r="39" spans="1:14" ht="13.5" thickBot="1">
      <c r="A39" t="s">
        <v>98</v>
      </c>
      <c r="C39" s="532">
        <v>1</v>
      </c>
      <c r="D39" s="533">
        <f>E39*0.5</f>
        <v>32.58</v>
      </c>
      <c r="E39" s="534">
        <f>D38-J26-J24</f>
        <v>65.16</v>
      </c>
      <c r="F39" s="533">
        <f>D39*C39</f>
        <v>32.58</v>
      </c>
      <c r="G39" s="350"/>
      <c r="H39" s="350"/>
      <c r="I39" s="350"/>
      <c r="J39" s="376"/>
      <c r="K39" s="491"/>
      <c r="L39" s="377"/>
      <c r="M39" s="350"/>
      <c r="N39" s="350"/>
    </row>
    <row r="40" spans="1:14" ht="13.5" thickBot="1">
      <c r="A40" t="s">
        <v>352</v>
      </c>
      <c r="C40" s="532">
        <v>1</v>
      </c>
      <c r="D40" s="533">
        <f>D42</f>
        <v>67.81</v>
      </c>
      <c r="E40" s="534"/>
      <c r="F40" s="533">
        <f>C40*D40</f>
        <v>67.81</v>
      </c>
      <c r="G40" s="350"/>
      <c r="H40" s="350"/>
      <c r="I40" s="350"/>
      <c r="J40" s="376"/>
      <c r="K40" s="567"/>
      <c r="L40" s="377"/>
      <c r="M40" s="350"/>
      <c r="N40" s="350"/>
    </row>
    <row r="41" spans="1:14" ht="13.5" thickBot="1">
      <c r="A41" t="s">
        <v>353</v>
      </c>
      <c r="C41" s="532">
        <v>1</v>
      </c>
      <c r="D41" s="533">
        <f>E41*0.5</f>
        <v>32.58</v>
      </c>
      <c r="E41" s="534">
        <f>D40-J24</f>
        <v>65.16</v>
      </c>
      <c r="F41" s="533">
        <f>D41*C41</f>
        <v>32.58</v>
      </c>
      <c r="G41" s="350"/>
      <c r="H41" s="350"/>
      <c r="I41" s="350"/>
      <c r="J41" s="376"/>
      <c r="K41" s="567"/>
      <c r="L41" s="377"/>
      <c r="M41" s="350"/>
      <c r="N41" s="350"/>
    </row>
    <row r="42" spans="1:14" ht="13.5" thickBot="1">
      <c r="A42" s="708" t="s">
        <v>93</v>
      </c>
      <c r="B42" s="709"/>
      <c r="C42" s="508">
        <v>2</v>
      </c>
      <c r="D42" s="353">
        <f>J8+J9+J10+J16+J18+J19+J20+J21+J23+J29+J22+J32+J11+J12+J24+J25+J26+J27+J28+J13</f>
        <v>67.81</v>
      </c>
      <c r="E42" s="352"/>
      <c r="F42" s="353">
        <f>C42*D42</f>
        <v>135.62</v>
      </c>
      <c r="G42" s="354"/>
      <c r="H42" s="354"/>
      <c r="I42" s="354"/>
      <c r="J42" s="714"/>
      <c r="K42" s="715"/>
      <c r="L42" s="355"/>
      <c r="M42" s="355"/>
      <c r="N42" s="356">
        <f>M42*L42</f>
        <v>0</v>
      </c>
    </row>
    <row r="43" spans="1:14" ht="13.5" thickBot="1">
      <c r="A43" s="710" t="s">
        <v>98</v>
      </c>
      <c r="B43" s="711"/>
      <c r="C43" s="509">
        <v>2</v>
      </c>
      <c r="D43" s="358">
        <f>E43*0.5</f>
        <v>32.58</v>
      </c>
      <c r="E43" s="357">
        <f>D42-J24-J26-J12</f>
        <v>65.16</v>
      </c>
      <c r="F43" s="358">
        <f>C43*D43</f>
        <v>65.16</v>
      </c>
      <c r="G43" s="359"/>
      <c r="H43" s="359"/>
      <c r="I43" s="359"/>
      <c r="J43" s="714"/>
      <c r="K43" s="715"/>
      <c r="L43" s="360"/>
      <c r="M43" s="360"/>
      <c r="N43" s="361">
        <f t="shared" ref="N43:N48" si="0">M43*L43</f>
        <v>0</v>
      </c>
    </row>
    <row r="44" spans="1:14" ht="13.5" hidden="1" customHeight="1" thickBot="1">
      <c r="A44" s="362" t="s">
        <v>202</v>
      </c>
      <c r="B44" s="363"/>
      <c r="C44" s="509">
        <f>[1]Лист6!M12</f>
        <v>0</v>
      </c>
      <c r="D44" s="358">
        <f>D42</f>
        <v>67.81</v>
      </c>
      <c r="E44" s="357"/>
      <c r="F44" s="358">
        <f t="shared" ref="F44:F59" si="1">C44*D44</f>
        <v>0</v>
      </c>
      <c r="G44" s="359"/>
      <c r="H44" s="359"/>
      <c r="I44" s="359"/>
      <c r="J44" s="714" t="s">
        <v>226</v>
      </c>
      <c r="K44" s="715"/>
      <c r="L44" s="360"/>
      <c r="M44" s="360"/>
      <c r="N44" s="361">
        <f t="shared" si="0"/>
        <v>0</v>
      </c>
    </row>
    <row r="45" spans="1:14" ht="13.5" hidden="1" customHeight="1" thickBot="1">
      <c r="A45" s="362" t="s">
        <v>98</v>
      </c>
      <c r="B45" s="363"/>
      <c r="C45" s="509">
        <f>C44</f>
        <v>0</v>
      </c>
      <c r="D45" s="358">
        <f>D43</f>
        <v>32.58</v>
      </c>
      <c r="E45" s="357">
        <f>E43</f>
        <v>65.16</v>
      </c>
      <c r="F45" s="358">
        <f t="shared" si="1"/>
        <v>0</v>
      </c>
      <c r="G45" s="359"/>
      <c r="H45" s="359"/>
      <c r="I45" s="359"/>
      <c r="J45" s="714"/>
      <c r="K45" s="715"/>
      <c r="L45" s="360"/>
      <c r="M45" s="360"/>
      <c r="N45" s="361">
        <f t="shared" si="0"/>
        <v>0</v>
      </c>
    </row>
    <row r="46" spans="1:14" ht="13.5" hidden="1" customHeight="1" thickBot="1">
      <c r="A46" s="362" t="s">
        <v>204</v>
      </c>
      <c r="B46" s="363"/>
      <c r="C46" s="509">
        <f>[1]Лист1!M13</f>
        <v>0</v>
      </c>
      <c r="D46" s="358">
        <f>D42</f>
        <v>67.81</v>
      </c>
      <c r="E46" s="357"/>
      <c r="F46" s="358">
        <f t="shared" si="1"/>
        <v>0</v>
      </c>
      <c r="G46" s="359"/>
      <c r="H46" s="359"/>
      <c r="I46" s="359"/>
      <c r="J46" s="714"/>
      <c r="K46" s="715"/>
      <c r="L46" s="360"/>
      <c r="M46" s="360"/>
      <c r="N46" s="361">
        <f t="shared" si="0"/>
        <v>0</v>
      </c>
    </row>
    <row r="47" spans="1:14" ht="13.5" hidden="1" customHeight="1" thickBot="1">
      <c r="A47" s="362" t="s">
        <v>98</v>
      </c>
      <c r="B47" s="363"/>
      <c r="C47" s="509">
        <f>C46</f>
        <v>0</v>
      </c>
      <c r="D47" s="358">
        <f>D43</f>
        <v>32.58</v>
      </c>
      <c r="E47" s="357">
        <f>E43</f>
        <v>65.16</v>
      </c>
      <c r="F47" s="358">
        <f t="shared" si="1"/>
        <v>0</v>
      </c>
      <c r="G47" s="359"/>
      <c r="H47" s="359"/>
      <c r="I47" s="359"/>
      <c r="J47" s="714"/>
      <c r="K47" s="715"/>
      <c r="L47" s="360"/>
      <c r="M47" s="360"/>
      <c r="N47" s="361">
        <f t="shared" si="0"/>
        <v>0</v>
      </c>
    </row>
    <row r="48" spans="1:14" ht="13.5" thickBot="1">
      <c r="A48" s="712" t="s">
        <v>210</v>
      </c>
      <c r="B48" s="713"/>
      <c r="C48" s="509">
        <v>23</v>
      </c>
      <c r="D48" s="358">
        <f>L8+L9+L10+L11+L12+L13+L14+L16+L15</f>
        <v>78</v>
      </c>
      <c r="E48" s="357"/>
      <c r="F48" s="358">
        <f t="shared" si="1"/>
        <v>1794</v>
      </c>
      <c r="G48" s="359"/>
      <c r="H48" s="359"/>
      <c r="I48" s="359"/>
      <c r="J48" s="714"/>
      <c r="K48" s="715"/>
      <c r="L48" s="360"/>
      <c r="M48" s="360"/>
      <c r="N48" s="361">
        <f t="shared" si="0"/>
        <v>0</v>
      </c>
    </row>
    <row r="49" spans="1:14" ht="13.5" thickBot="1">
      <c r="A49" s="710" t="s">
        <v>98</v>
      </c>
      <c r="B49" s="711"/>
      <c r="C49" s="509">
        <v>23</v>
      </c>
      <c r="D49" s="358">
        <f>E49*0.5</f>
        <v>38.450000000000003</v>
      </c>
      <c r="E49" s="357">
        <f>D48-L11-L12</f>
        <v>76.900000000000006</v>
      </c>
      <c r="F49" s="358">
        <f t="shared" si="1"/>
        <v>884.35</v>
      </c>
      <c r="G49" s="359"/>
      <c r="H49" s="359"/>
      <c r="I49" s="359"/>
      <c r="J49" s="714"/>
      <c r="K49" s="715"/>
      <c r="L49" s="360"/>
      <c r="M49" s="360"/>
      <c r="N49" s="361"/>
    </row>
    <row r="50" spans="1:14" ht="13.5" thickBot="1">
      <c r="A50" s="710" t="s">
        <v>209</v>
      </c>
      <c r="B50" s="711"/>
      <c r="C50" s="509">
        <v>84</v>
      </c>
      <c r="D50" s="364">
        <f>M18+M19+M20+M21+M22+M23+M24+M25+M29+M26+M27+M28</f>
        <v>84.410000000000011</v>
      </c>
      <c r="E50" s="357"/>
      <c r="F50" s="358">
        <f t="shared" si="1"/>
        <v>7090.4400000000005</v>
      </c>
      <c r="G50" s="359"/>
      <c r="H50" s="359"/>
      <c r="I50" s="359"/>
      <c r="J50" s="714"/>
      <c r="K50" s="715"/>
      <c r="L50" s="360"/>
      <c r="M50" s="360"/>
      <c r="N50" s="361"/>
    </row>
    <row r="51" spans="1:14" ht="13.5" thickBot="1">
      <c r="A51" s="710" t="s">
        <v>98</v>
      </c>
      <c r="B51" s="711"/>
      <c r="C51" s="509">
        <f>C50</f>
        <v>84</v>
      </c>
      <c r="D51" s="358">
        <f>E51*0.5</f>
        <v>40.880000000000003</v>
      </c>
      <c r="E51" s="357">
        <f>D50-M24-M26</f>
        <v>81.760000000000005</v>
      </c>
      <c r="F51" s="358">
        <f t="shared" si="1"/>
        <v>3433.92</v>
      </c>
      <c r="G51" s="359"/>
      <c r="H51" s="359"/>
      <c r="I51" s="359"/>
      <c r="J51" s="714"/>
      <c r="K51" s="715"/>
      <c r="L51" s="360"/>
      <c r="M51" s="360"/>
      <c r="N51" s="361"/>
    </row>
    <row r="52" spans="1:14" ht="13.5" thickBot="1">
      <c r="A52" s="710" t="s">
        <v>222</v>
      </c>
      <c r="B52" s="711"/>
      <c r="C52" s="509">
        <v>0</v>
      </c>
      <c r="D52" s="358">
        <f>N8+N9+N11+N12+N13+N14+N16+N15+N10</f>
        <v>63.699999999999996</v>
      </c>
      <c r="E52" s="357"/>
      <c r="F52" s="358">
        <f>D52*C52</f>
        <v>0</v>
      </c>
      <c r="G52" s="359"/>
      <c r="H52" s="359"/>
      <c r="I52" s="359"/>
      <c r="J52" s="714"/>
      <c r="K52" s="715"/>
      <c r="L52" s="360"/>
      <c r="M52" s="360"/>
      <c r="N52" s="361"/>
    </row>
    <row r="53" spans="1:14" ht="13.5" thickBot="1">
      <c r="A53" s="710" t="s">
        <v>98</v>
      </c>
      <c r="B53" s="711"/>
      <c r="C53" s="509">
        <v>0</v>
      </c>
      <c r="D53" s="358">
        <f>E53/2</f>
        <v>31.299999999999997</v>
      </c>
      <c r="E53" s="357">
        <f>D52-N11-N12</f>
        <v>62.599999999999994</v>
      </c>
      <c r="F53" s="358">
        <f>D53*C53</f>
        <v>0</v>
      </c>
      <c r="G53" s="359"/>
      <c r="H53" s="359"/>
      <c r="I53" s="359"/>
      <c r="J53" s="714"/>
      <c r="K53" s="715"/>
      <c r="L53" s="360"/>
      <c r="M53" s="360"/>
      <c r="N53" s="361"/>
    </row>
    <row r="54" spans="1:14" ht="13.5" thickBot="1">
      <c r="A54" s="710" t="s">
        <v>261</v>
      </c>
      <c r="B54" s="711"/>
      <c r="C54" s="509">
        <v>0</v>
      </c>
      <c r="D54" s="358">
        <f>N18+N19+N20+N21+N22+N23+N24+N25+N26+N27+N28+N29+N30</f>
        <v>17.8</v>
      </c>
      <c r="E54" s="357"/>
      <c r="F54" s="358">
        <f t="shared" ref="F54:F55" si="2">D54*C54</f>
        <v>0</v>
      </c>
      <c r="G54" s="359"/>
      <c r="H54" s="359"/>
      <c r="I54" s="359"/>
      <c r="J54" s="714"/>
      <c r="K54" s="715"/>
      <c r="L54" s="360"/>
      <c r="M54" s="360"/>
      <c r="N54" s="361"/>
    </row>
    <row r="55" spans="1:14" ht="13.5" thickBot="1">
      <c r="A55" s="710" t="s">
        <v>98</v>
      </c>
      <c r="B55" s="711"/>
      <c r="C55" s="509">
        <v>0</v>
      </c>
      <c r="D55" s="358">
        <v>39.875</v>
      </c>
      <c r="E55" s="357">
        <f>D54-N24-N28</f>
        <v>17.8</v>
      </c>
      <c r="F55" s="358">
        <f t="shared" si="2"/>
        <v>0</v>
      </c>
      <c r="G55" s="359"/>
      <c r="H55" s="359"/>
      <c r="I55" s="359"/>
      <c r="J55" s="714"/>
      <c r="K55" s="715"/>
      <c r="L55" s="360"/>
      <c r="M55" s="360"/>
      <c r="N55" s="361"/>
    </row>
    <row r="56" spans="1:14" ht="13.5" thickBot="1">
      <c r="A56" s="710" t="s">
        <v>99</v>
      </c>
      <c r="B56" s="711"/>
      <c r="C56" s="509">
        <v>1</v>
      </c>
      <c r="D56" s="358">
        <f>K18+K19+K20+K21+K23+K29+K22+K24+K25+K26+K27+K28+K8+K10+K11</f>
        <v>12.65</v>
      </c>
      <c r="E56" s="357"/>
      <c r="F56" s="358">
        <f t="shared" si="1"/>
        <v>12.65</v>
      </c>
      <c r="G56" s="359"/>
      <c r="H56" s="359"/>
      <c r="I56" s="359"/>
      <c r="J56" s="714"/>
      <c r="K56" s="715"/>
      <c r="L56" s="360"/>
      <c r="M56" s="360"/>
      <c r="N56" s="361"/>
    </row>
    <row r="57" spans="1:14" ht="13.5" thickBot="1">
      <c r="A57" s="710" t="s">
        <v>98</v>
      </c>
      <c r="B57" s="711"/>
      <c r="C57" s="510">
        <v>1</v>
      </c>
      <c r="D57" s="366">
        <f>E57*0.5</f>
        <v>5</v>
      </c>
      <c r="E57" s="365">
        <f>D56-K23-K10-K26-K24</f>
        <v>10</v>
      </c>
      <c r="F57" s="366">
        <f t="shared" si="1"/>
        <v>5</v>
      </c>
      <c r="G57" s="367"/>
      <c r="H57" s="367"/>
      <c r="I57" s="367"/>
      <c r="J57" s="714"/>
      <c r="K57" s="715"/>
      <c r="L57" s="368"/>
      <c r="M57" s="368"/>
      <c r="N57" s="369"/>
    </row>
    <row r="58" spans="1:14" ht="13.5" thickBot="1">
      <c r="A58" s="710" t="s">
        <v>100</v>
      </c>
      <c r="B58" s="711"/>
      <c r="C58" s="510">
        <v>1</v>
      </c>
      <c r="D58" s="366">
        <f>D56/2</f>
        <v>6.3250000000000002</v>
      </c>
      <c r="E58" s="365"/>
      <c r="F58" s="366">
        <f t="shared" si="1"/>
        <v>6.3250000000000002</v>
      </c>
      <c r="G58" s="367"/>
      <c r="H58" s="367"/>
      <c r="I58" s="367"/>
      <c r="J58" s="714"/>
      <c r="K58" s="715"/>
      <c r="L58" s="368"/>
      <c r="M58" s="368"/>
      <c r="N58" s="369"/>
    </row>
    <row r="59" spans="1:14" ht="13.5" thickBot="1">
      <c r="A59" s="710" t="s">
        <v>98</v>
      </c>
      <c r="B59" s="711"/>
      <c r="C59" s="510">
        <v>1</v>
      </c>
      <c r="D59" s="366">
        <f>D57/2</f>
        <v>2.5</v>
      </c>
      <c r="E59" s="365">
        <f>E57/2</f>
        <v>5</v>
      </c>
      <c r="F59" s="366">
        <f t="shared" si="1"/>
        <v>2.5</v>
      </c>
      <c r="G59" s="365"/>
      <c r="H59" s="365"/>
      <c r="I59" s="365"/>
      <c r="J59" s="714"/>
      <c r="K59" s="715"/>
      <c r="L59" s="368"/>
      <c r="M59" s="368"/>
      <c r="N59" s="369"/>
    </row>
    <row r="60" spans="1:14" ht="13.5" thickBot="1">
      <c r="A60" s="718" t="s">
        <v>101</v>
      </c>
      <c r="B60" s="719"/>
      <c r="C60" s="511"/>
      <c r="D60" s="370"/>
      <c r="E60" s="593">
        <f>F38+F39+F40+F41+F42+F43+F48+F49+F50+F51+F52+F53+F54+F55+F56+F57+F58+F59</f>
        <v>13630.745000000001</v>
      </c>
      <c r="F60" s="370"/>
      <c r="G60" s="371"/>
      <c r="H60" s="371"/>
      <c r="I60" s="371"/>
      <c r="J60" s="371"/>
      <c r="K60" s="371"/>
      <c r="L60" s="371"/>
      <c r="M60" s="371"/>
      <c r="N60" s="372">
        <f>SUM(N42:N59)</f>
        <v>0</v>
      </c>
    </row>
    <row r="61" spans="1:14" ht="13.5" thickBot="1">
      <c r="A61" s="720"/>
      <c r="B61" s="720"/>
    </row>
    <row r="62" spans="1:14">
      <c r="A62" s="716" t="s">
        <v>102</v>
      </c>
      <c r="B62" s="717"/>
      <c r="C62" s="731"/>
      <c r="D62" s="732"/>
      <c r="E62" s="731"/>
      <c r="F62" s="732"/>
      <c r="G62" s="321"/>
      <c r="H62" s="321"/>
      <c r="I62" s="321"/>
      <c r="J62" s="731"/>
      <c r="K62" s="733"/>
      <c r="L62" s="373"/>
      <c r="M62" s="373"/>
      <c r="N62" s="374"/>
    </row>
    <row r="63" spans="1:14" ht="26.25" customHeight="1">
      <c r="A63" s="710" t="s">
        <v>103</v>
      </c>
      <c r="B63" s="711"/>
      <c r="C63" s="727"/>
      <c r="D63" s="728"/>
      <c r="E63" s="727">
        <v>100</v>
      </c>
      <c r="F63" s="728"/>
      <c r="G63" s="419"/>
      <c r="H63" s="419"/>
      <c r="I63" s="419"/>
      <c r="J63" s="721">
        <v>20</v>
      </c>
      <c r="K63" s="722"/>
      <c r="L63" s="375"/>
      <c r="M63" s="375"/>
    </row>
    <row r="64" spans="1:14">
      <c r="A64" s="710" t="s">
        <v>104</v>
      </c>
      <c r="B64" s="711"/>
      <c r="C64" s="727">
        <v>107</v>
      </c>
      <c r="D64" s="728"/>
      <c r="E64" s="727">
        <v>4</v>
      </c>
      <c r="F64" s="728"/>
      <c r="G64" s="419"/>
      <c r="H64" s="419"/>
      <c r="I64" s="419"/>
      <c r="J64" s="721">
        <v>2</v>
      </c>
      <c r="K64" s="722"/>
      <c r="L64" s="375"/>
      <c r="M64" s="375"/>
    </row>
    <row r="65" spans="1:14" ht="27" customHeight="1" thickBot="1">
      <c r="A65" s="718" t="s">
        <v>105</v>
      </c>
      <c r="B65" s="719"/>
      <c r="C65" s="729"/>
      <c r="D65" s="730"/>
      <c r="E65" s="729"/>
      <c r="F65" s="730"/>
      <c r="G65" s="420"/>
      <c r="H65" s="420"/>
      <c r="I65" s="420"/>
      <c r="J65" s="723"/>
      <c r="K65" s="724"/>
      <c r="L65" s="375"/>
      <c r="M65" s="375"/>
    </row>
    <row r="66" spans="1:14" ht="23.25" customHeight="1">
      <c r="A66" s="422" t="s">
        <v>106</v>
      </c>
      <c r="B66" s="422"/>
      <c r="E66" s="422" t="s">
        <v>197</v>
      </c>
      <c r="F66" s="84"/>
    </row>
    <row r="67" spans="1:14" ht="26.25" customHeight="1">
      <c r="A67" s="422" t="s">
        <v>107</v>
      </c>
      <c r="B67" s="422"/>
      <c r="E67" t="s">
        <v>354</v>
      </c>
      <c r="F67" s="84"/>
    </row>
    <row r="68" spans="1:14" ht="24" customHeight="1">
      <c r="A68" s="422" t="s">
        <v>148</v>
      </c>
      <c r="B68" s="422"/>
      <c r="E68" s="422" t="s">
        <v>253</v>
      </c>
      <c r="F68" s="84"/>
    </row>
    <row r="69" spans="1:14" ht="24" customHeight="1">
      <c r="A69" s="422" t="s">
        <v>108</v>
      </c>
      <c r="B69" s="422"/>
      <c r="E69" s="412" t="s">
        <v>355</v>
      </c>
      <c r="F69" s="329"/>
      <c r="G69" s="329"/>
      <c r="H69" s="329"/>
      <c r="I69" s="329"/>
      <c r="J69" s="329"/>
      <c r="K69" s="329"/>
      <c r="L69" s="329"/>
      <c r="M69" s="329"/>
      <c r="N69" s="329"/>
    </row>
  </sheetData>
  <mergeCells count="68"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3:K63"/>
    <mergeCell ref="J64:K64"/>
    <mergeCell ref="J65:K65"/>
    <mergeCell ref="A1:N2"/>
    <mergeCell ref="A3:N3"/>
    <mergeCell ref="C63:D63"/>
    <mergeCell ref="C64:D64"/>
    <mergeCell ref="C65:D65"/>
    <mergeCell ref="E62:F62"/>
    <mergeCell ref="E63:F63"/>
    <mergeCell ref="E64:F64"/>
    <mergeCell ref="E65:F65"/>
    <mergeCell ref="C62:D62"/>
    <mergeCell ref="J62:K62"/>
    <mergeCell ref="A31:N31"/>
    <mergeCell ref="J42:K42"/>
    <mergeCell ref="J53:K53"/>
    <mergeCell ref="J46:K46"/>
    <mergeCell ref="J47:K47"/>
    <mergeCell ref="J48:K48"/>
    <mergeCell ref="J49:K49"/>
    <mergeCell ref="J50:K50"/>
    <mergeCell ref="J51:K51"/>
    <mergeCell ref="J52:K52"/>
    <mergeCell ref="J59:K59"/>
    <mergeCell ref="A61:B61"/>
    <mergeCell ref="A56:B56"/>
    <mergeCell ref="A57:B57"/>
    <mergeCell ref="A58:B58"/>
    <mergeCell ref="A59:B59"/>
    <mergeCell ref="A60:B60"/>
    <mergeCell ref="J54:K54"/>
    <mergeCell ref="J55:K55"/>
    <mergeCell ref="J56:K56"/>
    <mergeCell ref="J57:K57"/>
    <mergeCell ref="J58:K58"/>
    <mergeCell ref="A50:B50"/>
    <mergeCell ref="A62:B62"/>
    <mergeCell ref="A63:B63"/>
    <mergeCell ref="A64:B64"/>
    <mergeCell ref="A65:B65"/>
    <mergeCell ref="A51:B51"/>
    <mergeCell ref="A52:B52"/>
    <mergeCell ref="A53:B53"/>
    <mergeCell ref="A54:B54"/>
    <mergeCell ref="A55:B55"/>
    <mergeCell ref="A17:N17"/>
    <mergeCell ref="A42:B42"/>
    <mergeCell ref="A43:B43"/>
    <mergeCell ref="A48:B48"/>
    <mergeCell ref="A49:B49"/>
    <mergeCell ref="J43:K43"/>
    <mergeCell ref="J44:K44"/>
    <mergeCell ref="J45:K45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181</v>
      </c>
      <c r="B1" t="s">
        <v>170</v>
      </c>
      <c r="C1" t="s">
        <v>40</v>
      </c>
      <c r="D1">
        <v>34.5</v>
      </c>
    </row>
    <row r="2" spans="1:4">
      <c r="C2" t="s">
        <v>174</v>
      </c>
      <c r="D2">
        <v>270</v>
      </c>
    </row>
    <row r="3" spans="1:4">
      <c r="C3" t="s">
        <v>162</v>
      </c>
      <c r="D3">
        <v>15</v>
      </c>
    </row>
    <row r="4" spans="1:4">
      <c r="C4" t="s">
        <v>175</v>
      </c>
      <c r="D4">
        <v>82.5</v>
      </c>
    </row>
    <row r="5" spans="1:4">
      <c r="A5" t="s">
        <v>182</v>
      </c>
      <c r="B5" t="s">
        <v>96</v>
      </c>
      <c r="C5" t="s">
        <v>183</v>
      </c>
      <c r="D5">
        <v>540</v>
      </c>
    </row>
    <row r="6" spans="1:4">
      <c r="C6" t="s">
        <v>174</v>
      </c>
      <c r="D6">
        <v>270</v>
      </c>
    </row>
    <row r="7" spans="1:4">
      <c r="C7" t="s">
        <v>175</v>
      </c>
      <c r="D7">
        <v>82.5</v>
      </c>
    </row>
    <row r="8" spans="1:4">
      <c r="A8" t="s">
        <v>158</v>
      </c>
      <c r="B8">
        <v>30</v>
      </c>
      <c r="C8" t="s">
        <v>158</v>
      </c>
      <c r="D8">
        <v>49.43</v>
      </c>
    </row>
    <row r="9" spans="1:4">
      <c r="A9" t="s">
        <v>160</v>
      </c>
      <c r="B9">
        <v>250</v>
      </c>
      <c r="C9" t="s">
        <v>176</v>
      </c>
      <c r="D9">
        <v>439.11</v>
      </c>
    </row>
    <row r="10" spans="1:4">
      <c r="C10" t="s">
        <v>163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177</v>
      </c>
      <c r="D12">
        <v>22.5</v>
      </c>
    </row>
    <row r="13" spans="1:4">
      <c r="C13" t="s">
        <v>178</v>
      </c>
      <c r="D13">
        <v>45</v>
      </c>
    </row>
    <row r="14" spans="1:4">
      <c r="C14" t="s">
        <v>184</v>
      </c>
      <c r="D14">
        <v>304.5</v>
      </c>
    </row>
    <row r="15" spans="1:4">
      <c r="C15" t="s">
        <v>164</v>
      </c>
      <c r="D15">
        <v>97.5</v>
      </c>
    </row>
    <row r="16" spans="1:4">
      <c r="A16" t="s">
        <v>173</v>
      </c>
      <c r="B16" t="s">
        <v>172</v>
      </c>
      <c r="C16" t="s">
        <v>179</v>
      </c>
      <c r="D16">
        <v>180</v>
      </c>
    </row>
    <row r="17" spans="1:4">
      <c r="C17" t="s">
        <v>38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178</v>
      </c>
      <c r="D19">
        <v>45</v>
      </c>
    </row>
    <row r="20" spans="1:4">
      <c r="C20" t="s">
        <v>185</v>
      </c>
      <c r="D20">
        <v>36</v>
      </c>
    </row>
    <row r="21" spans="1:4">
      <c r="C21" t="s">
        <v>164</v>
      </c>
      <c r="D21">
        <v>97.5</v>
      </c>
    </row>
    <row r="22" spans="1:4">
      <c r="C22" t="s">
        <v>162</v>
      </c>
      <c r="D22">
        <v>15</v>
      </c>
    </row>
    <row r="23" spans="1:4">
      <c r="A23" t="s">
        <v>46</v>
      </c>
      <c r="B23">
        <v>30</v>
      </c>
      <c r="C23" t="s">
        <v>46</v>
      </c>
      <c r="D23">
        <v>31</v>
      </c>
    </row>
    <row r="25" spans="1:4">
      <c r="A25" t="s">
        <v>188</v>
      </c>
      <c r="B25" t="s">
        <v>96</v>
      </c>
      <c r="C25" t="s">
        <v>47</v>
      </c>
      <c r="D25">
        <v>540</v>
      </c>
    </row>
    <row r="26" spans="1:4">
      <c r="C26" t="s">
        <v>175</v>
      </c>
      <c r="D26">
        <v>82.5</v>
      </c>
    </row>
    <row r="29" spans="1:4">
      <c r="A29" t="s">
        <v>186</v>
      </c>
      <c r="B29" t="s">
        <v>161</v>
      </c>
      <c r="C29" t="s">
        <v>180</v>
      </c>
      <c r="D29">
        <v>37.5</v>
      </c>
    </row>
    <row r="30" spans="1:4">
      <c r="C30" t="s">
        <v>175</v>
      </c>
      <c r="D30">
        <v>82.5</v>
      </c>
    </row>
    <row r="31" spans="1:4">
      <c r="A31" t="s">
        <v>159</v>
      </c>
      <c r="B31">
        <v>50</v>
      </c>
      <c r="C31" t="s">
        <v>29</v>
      </c>
      <c r="D31">
        <v>146.75</v>
      </c>
    </row>
    <row r="32" spans="1:4">
      <c r="C32" t="s">
        <v>162</v>
      </c>
      <c r="D32">
        <v>15</v>
      </c>
    </row>
    <row r="33" spans="3:4">
      <c r="C33" t="s">
        <v>33</v>
      </c>
      <c r="D33">
        <v>6.75</v>
      </c>
    </row>
    <row r="34" spans="3:4">
      <c r="C34" t="s">
        <v>165</v>
      </c>
      <c r="D34">
        <v>195</v>
      </c>
    </row>
    <row r="35" spans="3:4">
      <c r="C35" t="s">
        <v>187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9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109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110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111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78" t="s">
        <v>112</v>
      </c>
      <c r="AP4" s="779"/>
      <c r="AQ4" s="779"/>
      <c r="AR4" s="779"/>
      <c r="AS4" s="779"/>
      <c r="AT4" s="779"/>
      <c r="AU4" s="779"/>
      <c r="AV4" s="779"/>
      <c r="AW4" s="779"/>
      <c r="AX4" s="780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113</v>
      </c>
      <c r="AN5" s="137"/>
      <c r="AO5" s="781" t="s">
        <v>114</v>
      </c>
      <c r="AP5" s="782"/>
      <c r="AQ5" s="782"/>
      <c r="AR5" s="782"/>
      <c r="AS5" s="782"/>
      <c r="AT5" s="782"/>
      <c r="AU5" s="782"/>
      <c r="AV5" s="782"/>
      <c r="AW5" s="782"/>
      <c r="AX5" s="783"/>
    </row>
    <row r="6" spans="1:50">
      <c r="A6" s="784" t="s">
        <v>115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137"/>
      <c r="AJ6" s="137"/>
      <c r="AK6" s="137"/>
      <c r="AL6" s="137"/>
      <c r="AM6" s="61" t="s">
        <v>116</v>
      </c>
      <c r="AN6" s="137"/>
      <c r="AO6" s="760" t="s">
        <v>87</v>
      </c>
      <c r="AP6" s="761"/>
      <c r="AQ6" s="761"/>
      <c r="AR6" s="761"/>
      <c r="AS6" s="761"/>
      <c r="AT6" s="761"/>
      <c r="AU6" s="761"/>
      <c r="AV6" s="761"/>
      <c r="AW6" s="761"/>
      <c r="AX6" s="762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85" t="s">
        <v>117</v>
      </c>
      <c r="L7" s="785"/>
      <c r="M7" s="785"/>
      <c r="N7" s="785"/>
      <c r="O7" s="78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86"/>
      <c r="AP7" s="787"/>
      <c r="AQ7" s="787"/>
      <c r="AR7" s="787"/>
      <c r="AS7" s="787"/>
      <c r="AT7" s="787"/>
      <c r="AU7" s="787"/>
      <c r="AV7" s="787"/>
      <c r="AW7" s="787"/>
      <c r="AX7" s="788"/>
    </row>
    <row r="8" spans="1:50">
      <c r="A8" s="784"/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4"/>
      <c r="AL8" s="784"/>
      <c r="AM8" s="784"/>
      <c r="AN8" s="792"/>
      <c r="AO8" s="789"/>
      <c r="AP8" s="790"/>
      <c r="AQ8" s="790"/>
      <c r="AR8" s="790"/>
      <c r="AS8" s="790"/>
      <c r="AT8" s="790"/>
      <c r="AU8" s="790"/>
      <c r="AV8" s="790"/>
      <c r="AW8" s="790"/>
      <c r="AX8" s="791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118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119</v>
      </c>
      <c r="AN9" s="137"/>
      <c r="AO9" s="760"/>
      <c r="AP9" s="761"/>
      <c r="AQ9" s="761"/>
      <c r="AR9" s="761"/>
      <c r="AS9" s="761"/>
      <c r="AT9" s="761"/>
      <c r="AU9" s="761"/>
      <c r="AV9" s="761"/>
      <c r="AW9" s="761"/>
      <c r="AX9" s="762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120</v>
      </c>
      <c r="AN10" s="137"/>
      <c r="AO10" s="763"/>
      <c r="AP10" s="764"/>
      <c r="AQ10" s="764"/>
      <c r="AR10" s="764"/>
      <c r="AS10" s="764"/>
      <c r="AT10" s="764"/>
      <c r="AU10" s="764"/>
      <c r="AV10" s="764"/>
      <c r="AW10" s="764"/>
      <c r="AX10" s="765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121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66" t="s">
        <v>122</v>
      </c>
      <c r="V12" s="767"/>
      <c r="W12" s="767"/>
      <c r="X12" s="767"/>
      <c r="Y12" s="767"/>
      <c r="Z12" s="767"/>
      <c r="AA12" s="768"/>
      <c r="AB12" s="766" t="s">
        <v>123</v>
      </c>
      <c r="AC12" s="767"/>
      <c r="AD12" s="767"/>
      <c r="AE12" s="767"/>
      <c r="AF12" s="767"/>
      <c r="AG12" s="767"/>
      <c r="AH12" s="768"/>
      <c r="AI12" s="137"/>
      <c r="AJ12" s="137"/>
      <c r="AK12" s="137"/>
      <c r="AL12" s="137"/>
      <c r="AM12" s="137"/>
      <c r="AN12" s="137"/>
      <c r="AO12" s="64" t="s">
        <v>124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69"/>
      <c r="V13" s="770"/>
      <c r="W13" s="770"/>
      <c r="X13" s="770"/>
      <c r="Y13" s="770"/>
      <c r="Z13" s="770"/>
      <c r="AA13" s="771"/>
      <c r="AB13" s="769"/>
      <c r="AC13" s="770"/>
      <c r="AD13" s="770"/>
      <c r="AE13" s="770"/>
      <c r="AF13" s="770"/>
      <c r="AG13" s="770"/>
      <c r="AH13" s="771"/>
      <c r="AI13" s="137"/>
      <c r="AJ13" s="137"/>
      <c r="AK13" s="137"/>
      <c r="AL13" s="137"/>
      <c r="AM13" s="772" t="s">
        <v>106</v>
      </c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125</v>
      </c>
      <c r="T14" s="137"/>
      <c r="U14" s="773" t="s">
        <v>250</v>
      </c>
      <c r="V14" s="774"/>
      <c r="W14" s="774"/>
      <c r="X14" s="774"/>
      <c r="Y14" s="774"/>
      <c r="Z14" s="774"/>
      <c r="AA14" s="775"/>
      <c r="AB14" s="774" t="s">
        <v>362</v>
      </c>
      <c r="AC14" s="774"/>
      <c r="AD14" s="774"/>
      <c r="AE14" s="774"/>
      <c r="AF14" s="774"/>
      <c r="AG14" s="774"/>
      <c r="AH14" s="776"/>
      <c r="AI14" s="137"/>
      <c r="AJ14" s="137"/>
      <c r="AK14" s="137"/>
      <c r="AL14" s="137"/>
      <c r="AM14" s="777" t="s">
        <v>126</v>
      </c>
      <c r="AN14" s="777"/>
      <c r="AO14" s="777"/>
      <c r="AP14" s="777"/>
      <c r="AQ14" s="777"/>
      <c r="AR14" s="777"/>
      <c r="AS14" s="777"/>
      <c r="AT14" s="777"/>
      <c r="AU14" s="777"/>
      <c r="AV14" s="777"/>
      <c r="AW14" s="777"/>
    </row>
    <row r="15" spans="1:50">
      <c r="A15" s="137"/>
      <c r="B15" s="137"/>
      <c r="C15" s="137"/>
      <c r="D15" s="137"/>
      <c r="E15" s="137"/>
      <c r="F15" s="137"/>
      <c r="G15" s="66" t="s">
        <v>127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2"/>
      <c r="AL15" s="772"/>
      <c r="AM15" s="772"/>
      <c r="AN15" s="772"/>
      <c r="AO15" s="772"/>
      <c r="AP15" s="67"/>
      <c r="AQ15" s="793" t="s">
        <v>198</v>
      </c>
      <c r="AR15" s="793"/>
      <c r="AS15" s="793"/>
      <c r="AT15" s="793"/>
      <c r="AU15" s="793"/>
      <c r="AV15" s="793"/>
      <c r="AW15" s="793"/>
      <c r="AX15" s="793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128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77" t="s">
        <v>129</v>
      </c>
      <c r="AL16" s="777"/>
      <c r="AM16" s="777"/>
      <c r="AN16" s="777"/>
      <c r="AO16" s="777"/>
      <c r="AP16" s="68"/>
      <c r="AQ16" s="777" t="s">
        <v>130</v>
      </c>
      <c r="AR16" s="777"/>
      <c r="AS16" s="777"/>
      <c r="AT16" s="777"/>
      <c r="AU16" s="777"/>
      <c r="AV16" s="777"/>
      <c r="AW16" s="777"/>
      <c r="AX16" s="777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131</v>
      </c>
      <c r="AL17" s="594" t="s">
        <v>365</v>
      </c>
      <c r="AM17" s="70" t="s">
        <v>132</v>
      </c>
      <c r="AN17" s="794" t="s">
        <v>366</v>
      </c>
      <c r="AO17" s="794"/>
      <c r="AP17" s="794"/>
      <c r="AQ17" s="794"/>
      <c r="AR17" s="794"/>
      <c r="AS17" s="794"/>
      <c r="AT17" s="71"/>
      <c r="AU17" s="794" t="s">
        <v>351</v>
      </c>
      <c r="AV17" s="794"/>
      <c r="AW17" s="794"/>
      <c r="AX17" s="72" t="s">
        <v>133</v>
      </c>
    </row>
    <row r="18" spans="1:50">
      <c r="A18" s="73" t="s">
        <v>134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795" t="s">
        <v>135</v>
      </c>
      <c r="B19" s="795"/>
      <c r="C19" s="795"/>
      <c r="D19" s="795" t="s">
        <v>136</v>
      </c>
      <c r="E19" s="795"/>
      <c r="F19" s="795"/>
      <c r="G19" s="795"/>
      <c r="H19" s="796" t="s">
        <v>137</v>
      </c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 t="s">
        <v>138</v>
      </c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6"/>
      <c r="AO19" s="796"/>
      <c r="AP19" s="796"/>
      <c r="AQ19" s="796"/>
      <c r="AR19" s="796"/>
      <c r="AS19" s="796"/>
      <c r="AT19" s="795" t="s">
        <v>139</v>
      </c>
      <c r="AU19" s="795"/>
      <c r="AV19" s="795"/>
      <c r="AW19" s="795"/>
      <c r="AX19" s="795"/>
    </row>
    <row r="20" spans="1:50" ht="12.75" customHeight="1">
      <c r="A20" s="795"/>
      <c r="B20" s="795"/>
      <c r="C20" s="795"/>
      <c r="D20" s="795"/>
      <c r="E20" s="795"/>
      <c r="F20" s="795"/>
      <c r="G20" s="795"/>
      <c r="H20" s="796" t="s">
        <v>74</v>
      </c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 t="s">
        <v>75</v>
      </c>
      <c r="T20" s="796"/>
      <c r="U20" s="796"/>
      <c r="V20" s="795" t="s">
        <v>140</v>
      </c>
      <c r="W20" s="795"/>
      <c r="X20" s="795"/>
      <c r="Y20" s="795"/>
      <c r="Z20" s="795" t="s">
        <v>141</v>
      </c>
      <c r="AA20" s="795"/>
      <c r="AB20" s="795"/>
      <c r="AC20" s="795"/>
      <c r="AD20" s="795"/>
      <c r="AE20" s="795"/>
      <c r="AF20" s="795"/>
      <c r="AG20" s="795"/>
      <c r="AH20" s="795"/>
      <c r="AI20" s="795"/>
      <c r="AJ20" s="795" t="s">
        <v>142</v>
      </c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</row>
    <row r="21" spans="1:50">
      <c r="A21" s="795"/>
      <c r="B21" s="795"/>
      <c r="C21" s="795"/>
      <c r="D21" s="795"/>
      <c r="E21" s="795"/>
      <c r="F21" s="795"/>
      <c r="G21" s="795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795"/>
      <c r="AS21" s="795"/>
      <c r="AT21" s="795"/>
      <c r="AU21" s="795"/>
      <c r="AV21" s="795"/>
      <c r="AW21" s="795"/>
      <c r="AX21" s="795"/>
    </row>
    <row r="22" spans="1:50">
      <c r="A22" s="795"/>
      <c r="B22" s="795"/>
      <c r="C22" s="795"/>
      <c r="D22" s="795"/>
      <c r="E22" s="795"/>
      <c r="F22" s="795"/>
      <c r="G22" s="795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</row>
    <row r="23" spans="1:50" ht="12.75" customHeight="1">
      <c r="A23" s="795"/>
      <c r="B23" s="795"/>
      <c r="C23" s="795"/>
      <c r="D23" s="795"/>
      <c r="E23" s="795"/>
      <c r="F23" s="795"/>
      <c r="G23" s="795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5"/>
      <c r="W23" s="795"/>
      <c r="X23" s="795"/>
      <c r="Y23" s="795"/>
      <c r="Z23" s="795" t="s">
        <v>143</v>
      </c>
      <c r="AA23" s="795"/>
      <c r="AB23" s="795"/>
      <c r="AC23" s="795"/>
      <c r="AD23" s="795"/>
      <c r="AE23" s="795" t="s">
        <v>144</v>
      </c>
      <c r="AF23" s="795"/>
      <c r="AG23" s="795"/>
      <c r="AH23" s="795"/>
      <c r="AI23" s="795"/>
      <c r="AJ23" s="795" t="s">
        <v>143</v>
      </c>
      <c r="AK23" s="795"/>
      <c r="AL23" s="795"/>
      <c r="AM23" s="795"/>
      <c r="AN23" s="795"/>
      <c r="AO23" s="795" t="s">
        <v>144</v>
      </c>
      <c r="AP23" s="795"/>
      <c r="AQ23" s="795"/>
      <c r="AR23" s="795"/>
      <c r="AS23" s="795"/>
      <c r="AT23" s="795"/>
      <c r="AU23" s="795"/>
      <c r="AV23" s="795"/>
      <c r="AW23" s="795"/>
      <c r="AX23" s="795"/>
    </row>
    <row r="24" spans="1:50">
      <c r="A24" s="795"/>
      <c r="B24" s="795"/>
      <c r="C24" s="795"/>
      <c r="D24" s="795"/>
      <c r="E24" s="795"/>
      <c r="F24" s="795"/>
      <c r="G24" s="795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795"/>
      <c r="AS24" s="795"/>
      <c r="AT24" s="795"/>
      <c r="AU24" s="795"/>
      <c r="AV24" s="795"/>
      <c r="AW24" s="795"/>
      <c r="AX24" s="795"/>
    </row>
    <row r="25" spans="1:50" ht="13.5" thickBot="1">
      <c r="A25" s="799">
        <v>1</v>
      </c>
      <c r="B25" s="799"/>
      <c r="C25" s="799"/>
      <c r="D25" s="799">
        <v>2</v>
      </c>
      <c r="E25" s="799"/>
      <c r="F25" s="799"/>
      <c r="G25" s="799"/>
      <c r="H25" s="799">
        <v>3</v>
      </c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8">
        <v>4</v>
      </c>
      <c r="T25" s="798"/>
      <c r="U25" s="798"/>
      <c r="V25" s="798">
        <v>5</v>
      </c>
      <c r="W25" s="798"/>
      <c r="X25" s="798"/>
      <c r="Y25" s="798"/>
      <c r="Z25" s="798">
        <v>6</v>
      </c>
      <c r="AA25" s="798"/>
      <c r="AB25" s="798"/>
      <c r="AC25" s="798"/>
      <c r="AD25" s="798"/>
      <c r="AE25" s="797">
        <v>7</v>
      </c>
      <c r="AF25" s="797"/>
      <c r="AG25" s="797"/>
      <c r="AH25" s="797"/>
      <c r="AI25" s="797"/>
      <c r="AJ25" s="798">
        <v>8</v>
      </c>
      <c r="AK25" s="798"/>
      <c r="AL25" s="798"/>
      <c r="AM25" s="798"/>
      <c r="AN25" s="798"/>
      <c r="AO25" s="798">
        <v>9</v>
      </c>
      <c r="AP25" s="798"/>
      <c r="AQ25" s="798"/>
      <c r="AR25" s="798"/>
      <c r="AS25" s="798"/>
      <c r="AT25" s="799">
        <v>10</v>
      </c>
      <c r="AU25" s="799"/>
      <c r="AV25" s="799"/>
      <c r="AW25" s="799"/>
      <c r="AX25" s="799"/>
    </row>
    <row r="26" spans="1:50" ht="13.5" customHeight="1" thickBot="1">
      <c r="A26" s="800"/>
      <c r="B26" s="800"/>
      <c r="C26" s="800"/>
      <c r="D26" s="800"/>
      <c r="E26" s="800"/>
      <c r="F26" s="800"/>
      <c r="G26" s="800"/>
      <c r="H26" s="801" t="s">
        <v>313</v>
      </c>
      <c r="I26" s="801"/>
      <c r="J26" s="801"/>
      <c r="K26" s="801"/>
      <c r="L26" s="801"/>
      <c r="M26" s="801"/>
      <c r="N26" s="801"/>
      <c r="O26" s="801"/>
      <c r="P26" s="801"/>
      <c r="Q26" s="801"/>
      <c r="R26" s="802"/>
      <c r="S26" s="803"/>
      <c r="T26" s="804"/>
      <c r="U26" s="804"/>
      <c r="V26" s="757">
        <v>11.5</v>
      </c>
      <c r="W26" s="757"/>
      <c r="X26" s="757"/>
      <c r="Y26" s="757"/>
      <c r="Z26" s="757">
        <v>13.25</v>
      </c>
      <c r="AA26" s="757"/>
      <c r="AB26" s="757"/>
      <c r="AC26" s="757"/>
      <c r="AD26" s="757"/>
      <c r="AE26" s="756">
        <f>Z26*V26</f>
        <v>152.375</v>
      </c>
      <c r="AF26" s="756"/>
      <c r="AG26" s="756"/>
      <c r="AH26" s="756"/>
      <c r="AI26" s="756"/>
      <c r="AJ26" s="757">
        <v>8.8000000000000007</v>
      </c>
      <c r="AK26" s="757"/>
      <c r="AL26" s="757"/>
      <c r="AM26" s="757"/>
      <c r="AN26" s="757"/>
      <c r="AO26" s="757">
        <f>AJ26*V26</f>
        <v>101.2</v>
      </c>
      <c r="AP26" s="757"/>
      <c r="AQ26" s="757"/>
      <c r="AR26" s="757"/>
      <c r="AS26" s="758"/>
      <c r="AT26" s="805"/>
      <c r="AU26" s="801"/>
      <c r="AV26" s="801"/>
      <c r="AW26" s="801"/>
      <c r="AX26" s="801"/>
    </row>
    <row r="27" spans="1:50" ht="13.5" customHeight="1" thickBot="1">
      <c r="A27" s="800"/>
      <c r="B27" s="800"/>
      <c r="C27" s="800"/>
      <c r="D27" s="800"/>
      <c r="E27" s="800"/>
      <c r="F27" s="800"/>
      <c r="G27" s="800"/>
      <c r="H27" s="801" t="s">
        <v>306</v>
      </c>
      <c r="I27" s="801"/>
      <c r="J27" s="801"/>
      <c r="K27" s="801"/>
      <c r="L27" s="801"/>
      <c r="M27" s="801"/>
      <c r="N27" s="801"/>
      <c r="O27" s="801"/>
      <c r="P27" s="801"/>
      <c r="Q27" s="801"/>
      <c r="R27" s="802"/>
      <c r="S27" s="806"/>
      <c r="T27" s="800"/>
      <c r="U27" s="800"/>
      <c r="V27" s="799">
        <v>109</v>
      </c>
      <c r="W27" s="799"/>
      <c r="X27" s="799"/>
      <c r="Y27" s="799"/>
      <c r="Z27" s="799">
        <v>66.599999999999994</v>
      </c>
      <c r="AA27" s="799"/>
      <c r="AB27" s="799"/>
      <c r="AC27" s="799"/>
      <c r="AD27" s="799"/>
      <c r="AE27" s="756">
        <f t="shared" ref="AE27:AE37" si="0">Z27*V27</f>
        <v>7259.4</v>
      </c>
      <c r="AF27" s="756"/>
      <c r="AG27" s="756"/>
      <c r="AH27" s="756"/>
      <c r="AI27" s="756"/>
      <c r="AJ27" s="799">
        <v>44.4</v>
      </c>
      <c r="AK27" s="799"/>
      <c r="AL27" s="799"/>
      <c r="AM27" s="799"/>
      <c r="AN27" s="799"/>
      <c r="AO27" s="757">
        <f t="shared" ref="AO27:AO37" si="1">AJ27*V27</f>
        <v>4839.5999999999995</v>
      </c>
      <c r="AP27" s="757"/>
      <c r="AQ27" s="757"/>
      <c r="AR27" s="757"/>
      <c r="AS27" s="758"/>
      <c r="AT27" s="805"/>
      <c r="AU27" s="801"/>
      <c r="AV27" s="801"/>
      <c r="AW27" s="801"/>
      <c r="AX27" s="801"/>
    </row>
    <row r="28" spans="1:50" ht="13.5" customHeight="1" thickBot="1">
      <c r="A28" s="800"/>
      <c r="B28" s="800"/>
      <c r="C28" s="800"/>
      <c r="D28" s="800"/>
      <c r="E28" s="800"/>
      <c r="F28" s="800"/>
      <c r="G28" s="800"/>
      <c r="H28" s="801" t="s">
        <v>324</v>
      </c>
      <c r="I28" s="801"/>
      <c r="J28" s="801"/>
      <c r="K28" s="801"/>
      <c r="L28" s="801"/>
      <c r="M28" s="801"/>
      <c r="N28" s="801"/>
      <c r="O28" s="801"/>
      <c r="P28" s="801"/>
      <c r="Q28" s="801"/>
      <c r="R28" s="802"/>
      <c r="S28" s="806"/>
      <c r="T28" s="800"/>
      <c r="U28" s="800"/>
      <c r="V28" s="799">
        <v>109</v>
      </c>
      <c r="W28" s="799"/>
      <c r="X28" s="799"/>
      <c r="Y28" s="799"/>
      <c r="Z28" s="799">
        <v>29.34</v>
      </c>
      <c r="AA28" s="799"/>
      <c r="AB28" s="799"/>
      <c r="AC28" s="799"/>
      <c r="AD28" s="799"/>
      <c r="AE28" s="756">
        <f t="shared" si="0"/>
        <v>3198.06</v>
      </c>
      <c r="AF28" s="756"/>
      <c r="AG28" s="756"/>
      <c r="AH28" s="756"/>
      <c r="AI28" s="756"/>
      <c r="AJ28" s="799">
        <v>19.559999999999999</v>
      </c>
      <c r="AK28" s="799"/>
      <c r="AL28" s="799"/>
      <c r="AM28" s="799"/>
      <c r="AN28" s="799"/>
      <c r="AO28" s="757">
        <f t="shared" si="1"/>
        <v>2132.04</v>
      </c>
      <c r="AP28" s="757"/>
      <c r="AQ28" s="757"/>
      <c r="AR28" s="757"/>
      <c r="AS28" s="758"/>
      <c r="AT28" s="805"/>
      <c r="AU28" s="801"/>
      <c r="AV28" s="801"/>
      <c r="AW28" s="801"/>
      <c r="AX28" s="801"/>
    </row>
    <row r="29" spans="1:50" ht="13.5" customHeight="1" thickBot="1">
      <c r="A29" s="747"/>
      <c r="B29" s="748"/>
      <c r="C29" s="749"/>
      <c r="D29" s="747"/>
      <c r="E29" s="748"/>
      <c r="F29" s="748"/>
      <c r="G29" s="749"/>
      <c r="H29" s="802" t="s">
        <v>318</v>
      </c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759"/>
      <c r="T29" s="748"/>
      <c r="U29" s="749"/>
      <c r="V29" s="753">
        <v>120.5</v>
      </c>
      <c r="W29" s="754"/>
      <c r="X29" s="754"/>
      <c r="Y29" s="755"/>
      <c r="Z29" s="753">
        <v>1.85</v>
      </c>
      <c r="AA29" s="754"/>
      <c r="AB29" s="754"/>
      <c r="AC29" s="754"/>
      <c r="AD29" s="755"/>
      <c r="AE29" s="756">
        <f t="shared" si="0"/>
        <v>222.92500000000001</v>
      </c>
      <c r="AF29" s="756"/>
      <c r="AG29" s="756"/>
      <c r="AH29" s="756"/>
      <c r="AI29" s="756"/>
      <c r="AJ29" s="753">
        <v>1.2</v>
      </c>
      <c r="AK29" s="754"/>
      <c r="AL29" s="754"/>
      <c r="AM29" s="754"/>
      <c r="AN29" s="755"/>
      <c r="AO29" s="757">
        <f t="shared" si="1"/>
        <v>144.6</v>
      </c>
      <c r="AP29" s="757"/>
      <c r="AQ29" s="757"/>
      <c r="AR29" s="757"/>
      <c r="AS29" s="758"/>
      <c r="AT29" s="807"/>
      <c r="AU29" s="807"/>
      <c r="AV29" s="807"/>
      <c r="AW29" s="807"/>
      <c r="AX29" s="805"/>
    </row>
    <row r="30" spans="1:50" ht="13.5" customHeight="1" thickBot="1">
      <c r="A30" s="747"/>
      <c r="B30" s="748"/>
      <c r="C30" s="749"/>
      <c r="D30" s="747"/>
      <c r="E30" s="748"/>
      <c r="F30" s="748"/>
      <c r="G30" s="749"/>
      <c r="H30" s="802" t="s">
        <v>282</v>
      </c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759"/>
      <c r="T30" s="748"/>
      <c r="U30" s="749"/>
      <c r="V30" s="753">
        <v>109</v>
      </c>
      <c r="W30" s="754"/>
      <c r="X30" s="754"/>
      <c r="Y30" s="755"/>
      <c r="Z30" s="753">
        <v>4.0999999999999996</v>
      </c>
      <c r="AA30" s="754"/>
      <c r="AB30" s="754"/>
      <c r="AC30" s="754"/>
      <c r="AD30" s="755"/>
      <c r="AE30" s="756">
        <f t="shared" si="0"/>
        <v>446.9</v>
      </c>
      <c r="AF30" s="756"/>
      <c r="AG30" s="756"/>
      <c r="AH30" s="756"/>
      <c r="AI30" s="756"/>
      <c r="AJ30" s="753">
        <v>4.0999999999999996</v>
      </c>
      <c r="AK30" s="754"/>
      <c r="AL30" s="754"/>
      <c r="AM30" s="754"/>
      <c r="AN30" s="755"/>
      <c r="AO30" s="757">
        <f t="shared" si="1"/>
        <v>446.9</v>
      </c>
      <c r="AP30" s="757"/>
      <c r="AQ30" s="757"/>
      <c r="AR30" s="757"/>
      <c r="AS30" s="758"/>
      <c r="AT30" s="807"/>
      <c r="AU30" s="807"/>
      <c r="AV30" s="807"/>
      <c r="AW30" s="807"/>
      <c r="AX30" s="805"/>
    </row>
    <row r="31" spans="1:50" ht="13.5" customHeight="1" thickBot="1">
      <c r="A31" s="747"/>
      <c r="B31" s="748"/>
      <c r="C31" s="749"/>
      <c r="D31" s="747"/>
      <c r="E31" s="748"/>
      <c r="F31" s="748"/>
      <c r="G31" s="749"/>
      <c r="H31" s="802" t="s">
        <v>272</v>
      </c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759"/>
      <c r="T31" s="748"/>
      <c r="U31" s="749"/>
      <c r="V31" s="753">
        <v>11</v>
      </c>
      <c r="W31" s="754"/>
      <c r="X31" s="754"/>
      <c r="Y31" s="755"/>
      <c r="Z31" s="753">
        <v>5</v>
      </c>
      <c r="AA31" s="754"/>
      <c r="AB31" s="754"/>
      <c r="AC31" s="754"/>
      <c r="AD31" s="755"/>
      <c r="AE31" s="756">
        <f t="shared" si="0"/>
        <v>55</v>
      </c>
      <c r="AF31" s="756"/>
      <c r="AG31" s="756"/>
      <c r="AH31" s="756"/>
      <c r="AI31" s="756"/>
      <c r="AJ31" s="753">
        <v>5</v>
      </c>
      <c r="AK31" s="754"/>
      <c r="AL31" s="754"/>
      <c r="AM31" s="754"/>
      <c r="AN31" s="755"/>
      <c r="AO31" s="757">
        <f t="shared" si="1"/>
        <v>55</v>
      </c>
      <c r="AP31" s="757"/>
      <c r="AQ31" s="757"/>
      <c r="AR31" s="757"/>
      <c r="AS31" s="758"/>
      <c r="AT31" s="807"/>
      <c r="AU31" s="807"/>
      <c r="AV31" s="807"/>
      <c r="AW31" s="807"/>
      <c r="AX31" s="805"/>
    </row>
    <row r="32" spans="1:50" ht="13.5" customHeight="1" thickBot="1">
      <c r="A32" s="747"/>
      <c r="B32" s="748"/>
      <c r="C32" s="749"/>
      <c r="D32" s="747"/>
      <c r="E32" s="748"/>
      <c r="F32" s="748"/>
      <c r="G32" s="749"/>
      <c r="H32" s="802" t="s">
        <v>282</v>
      </c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759"/>
      <c r="T32" s="748"/>
      <c r="U32" s="749"/>
      <c r="V32" s="753">
        <v>0.5</v>
      </c>
      <c r="W32" s="754"/>
      <c r="X32" s="754"/>
      <c r="Y32" s="755"/>
      <c r="Z32" s="753">
        <v>2.65</v>
      </c>
      <c r="AA32" s="754"/>
      <c r="AB32" s="754"/>
      <c r="AC32" s="754"/>
      <c r="AD32" s="755"/>
      <c r="AE32" s="756">
        <f t="shared" si="0"/>
        <v>1.325</v>
      </c>
      <c r="AF32" s="756"/>
      <c r="AG32" s="756"/>
      <c r="AH32" s="756"/>
      <c r="AI32" s="756"/>
      <c r="AJ32" s="753">
        <v>2.65</v>
      </c>
      <c r="AK32" s="754"/>
      <c r="AL32" s="754"/>
      <c r="AM32" s="754"/>
      <c r="AN32" s="755"/>
      <c r="AO32" s="757">
        <f t="shared" si="1"/>
        <v>1.325</v>
      </c>
      <c r="AP32" s="757"/>
      <c r="AQ32" s="757"/>
      <c r="AR32" s="757"/>
      <c r="AS32" s="758"/>
      <c r="AT32" s="807"/>
      <c r="AU32" s="807"/>
      <c r="AV32" s="807"/>
      <c r="AW32" s="807"/>
      <c r="AX32" s="805"/>
    </row>
    <row r="33" spans="1:50" ht="13.5" customHeight="1" thickBot="1">
      <c r="A33" s="747"/>
      <c r="B33" s="748"/>
      <c r="C33" s="749"/>
      <c r="D33" s="747"/>
      <c r="E33" s="748"/>
      <c r="F33" s="748"/>
      <c r="G33" s="749"/>
      <c r="H33" s="802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759"/>
      <c r="T33" s="748"/>
      <c r="U33" s="749"/>
      <c r="V33" s="753"/>
      <c r="W33" s="754"/>
      <c r="X33" s="754"/>
      <c r="Y33" s="755"/>
      <c r="Z33" s="753"/>
      <c r="AA33" s="754"/>
      <c r="AB33" s="754"/>
      <c r="AC33" s="754"/>
      <c r="AD33" s="755"/>
      <c r="AE33" s="756">
        <f t="shared" si="0"/>
        <v>0</v>
      </c>
      <c r="AF33" s="756"/>
      <c r="AG33" s="756"/>
      <c r="AH33" s="756"/>
      <c r="AI33" s="756"/>
      <c r="AJ33" s="753"/>
      <c r="AK33" s="754"/>
      <c r="AL33" s="754"/>
      <c r="AM33" s="754"/>
      <c r="AN33" s="755"/>
      <c r="AO33" s="757">
        <f t="shared" si="1"/>
        <v>0</v>
      </c>
      <c r="AP33" s="757"/>
      <c r="AQ33" s="757"/>
      <c r="AR33" s="757"/>
      <c r="AS33" s="758"/>
      <c r="AT33" s="807"/>
      <c r="AU33" s="807"/>
      <c r="AV33" s="807"/>
      <c r="AW33" s="807"/>
      <c r="AX33" s="805"/>
    </row>
    <row r="34" spans="1:50" ht="13.5" customHeight="1" thickBot="1">
      <c r="A34" s="747"/>
      <c r="B34" s="748"/>
      <c r="C34" s="749"/>
      <c r="D34" s="747"/>
      <c r="E34" s="748"/>
      <c r="F34" s="748"/>
      <c r="G34" s="749"/>
      <c r="H34" s="808"/>
      <c r="I34" s="809"/>
      <c r="J34" s="809"/>
      <c r="K34" s="809"/>
      <c r="L34" s="809"/>
      <c r="M34" s="809"/>
      <c r="N34" s="809"/>
      <c r="O34" s="809"/>
      <c r="P34" s="809"/>
      <c r="Q34" s="809"/>
      <c r="R34" s="810"/>
      <c r="S34" s="759"/>
      <c r="T34" s="748"/>
      <c r="U34" s="749"/>
      <c r="V34" s="753"/>
      <c r="W34" s="754"/>
      <c r="X34" s="754"/>
      <c r="Y34" s="755"/>
      <c r="Z34" s="753"/>
      <c r="AA34" s="754"/>
      <c r="AB34" s="754"/>
      <c r="AC34" s="754"/>
      <c r="AD34" s="755"/>
      <c r="AE34" s="756">
        <f>Z34*V34</f>
        <v>0</v>
      </c>
      <c r="AF34" s="756"/>
      <c r="AG34" s="756"/>
      <c r="AH34" s="756"/>
      <c r="AI34" s="756"/>
      <c r="AJ34" s="753"/>
      <c r="AK34" s="754"/>
      <c r="AL34" s="754"/>
      <c r="AM34" s="754"/>
      <c r="AN34" s="755"/>
      <c r="AO34" s="757">
        <f t="shared" si="1"/>
        <v>0</v>
      </c>
      <c r="AP34" s="757"/>
      <c r="AQ34" s="757"/>
      <c r="AR34" s="757"/>
      <c r="AS34" s="758"/>
      <c r="AT34" s="750"/>
      <c r="AU34" s="751"/>
      <c r="AV34" s="751"/>
      <c r="AW34" s="751"/>
      <c r="AX34" s="752"/>
    </row>
    <row r="35" spans="1:50" ht="12.75" customHeight="1">
      <c r="A35" s="747"/>
      <c r="B35" s="748"/>
      <c r="C35" s="749"/>
      <c r="D35" s="747"/>
      <c r="E35" s="748"/>
      <c r="F35" s="748"/>
      <c r="G35" s="749"/>
      <c r="H35" s="811"/>
      <c r="I35" s="812"/>
      <c r="J35" s="812"/>
      <c r="K35" s="812"/>
      <c r="L35" s="812"/>
      <c r="M35" s="812"/>
      <c r="N35" s="812"/>
      <c r="O35" s="812"/>
      <c r="P35" s="812"/>
      <c r="Q35" s="812"/>
      <c r="R35" s="813"/>
      <c r="S35" s="759"/>
      <c r="T35" s="748"/>
      <c r="U35" s="749"/>
      <c r="V35" s="753"/>
      <c r="W35" s="754"/>
      <c r="X35" s="754"/>
      <c r="Y35" s="755"/>
      <c r="Z35" s="753"/>
      <c r="AA35" s="754"/>
      <c r="AB35" s="754"/>
      <c r="AC35" s="754"/>
      <c r="AD35" s="755"/>
      <c r="AE35" s="756">
        <f t="shared" si="0"/>
        <v>0</v>
      </c>
      <c r="AF35" s="756"/>
      <c r="AG35" s="756"/>
      <c r="AH35" s="756"/>
      <c r="AI35" s="756"/>
      <c r="AJ35" s="753"/>
      <c r="AK35" s="754"/>
      <c r="AL35" s="754"/>
      <c r="AM35" s="754"/>
      <c r="AN35" s="755"/>
      <c r="AO35" s="757">
        <f t="shared" si="1"/>
        <v>0</v>
      </c>
      <c r="AP35" s="757"/>
      <c r="AQ35" s="757"/>
      <c r="AR35" s="757"/>
      <c r="AS35" s="758"/>
      <c r="AT35" s="750"/>
      <c r="AU35" s="751"/>
      <c r="AV35" s="751"/>
      <c r="AW35" s="751"/>
      <c r="AX35" s="752"/>
    </row>
    <row r="36" spans="1:50" ht="12.75" customHeight="1">
      <c r="A36" s="747"/>
      <c r="B36" s="748"/>
      <c r="C36" s="749"/>
      <c r="D36" s="747"/>
      <c r="E36" s="748"/>
      <c r="F36" s="748"/>
      <c r="G36" s="749"/>
      <c r="H36" s="802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759"/>
      <c r="T36" s="748"/>
      <c r="U36" s="749"/>
      <c r="V36" s="753"/>
      <c r="W36" s="754"/>
      <c r="X36" s="754"/>
      <c r="Y36" s="755"/>
      <c r="Z36" s="753"/>
      <c r="AA36" s="754"/>
      <c r="AB36" s="754"/>
      <c r="AC36" s="754"/>
      <c r="AD36" s="755"/>
      <c r="AE36" s="820">
        <f t="shared" si="0"/>
        <v>0</v>
      </c>
      <c r="AF36" s="821"/>
      <c r="AG36" s="821"/>
      <c r="AH36" s="821"/>
      <c r="AI36" s="822"/>
      <c r="AJ36" s="753"/>
      <c r="AK36" s="754"/>
      <c r="AL36" s="754"/>
      <c r="AM36" s="754"/>
      <c r="AN36" s="755"/>
      <c r="AO36" s="753">
        <f t="shared" si="1"/>
        <v>0</v>
      </c>
      <c r="AP36" s="754"/>
      <c r="AQ36" s="754"/>
      <c r="AR36" s="754"/>
      <c r="AS36" s="823"/>
      <c r="AT36" s="807"/>
      <c r="AU36" s="807"/>
      <c r="AV36" s="807"/>
      <c r="AW36" s="807"/>
      <c r="AX36" s="805"/>
    </row>
    <row r="37" spans="1:50" ht="13.5" customHeight="1" thickBot="1">
      <c r="A37" s="747"/>
      <c r="B37" s="748"/>
      <c r="C37" s="749"/>
      <c r="D37" s="747"/>
      <c r="E37" s="748"/>
      <c r="F37" s="748"/>
      <c r="G37" s="749"/>
      <c r="H37" s="802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759"/>
      <c r="T37" s="748"/>
      <c r="U37" s="749"/>
      <c r="V37" s="753"/>
      <c r="W37" s="754"/>
      <c r="X37" s="754"/>
      <c r="Y37" s="755"/>
      <c r="Z37" s="753"/>
      <c r="AA37" s="754"/>
      <c r="AB37" s="754"/>
      <c r="AC37" s="754"/>
      <c r="AD37" s="755"/>
      <c r="AE37" s="820">
        <f t="shared" si="0"/>
        <v>0</v>
      </c>
      <c r="AF37" s="821"/>
      <c r="AG37" s="821"/>
      <c r="AH37" s="821"/>
      <c r="AI37" s="822"/>
      <c r="AJ37" s="753"/>
      <c r="AK37" s="754"/>
      <c r="AL37" s="754"/>
      <c r="AM37" s="754"/>
      <c r="AN37" s="755"/>
      <c r="AO37" s="753">
        <f t="shared" si="1"/>
        <v>0</v>
      </c>
      <c r="AP37" s="754"/>
      <c r="AQ37" s="754"/>
      <c r="AR37" s="754"/>
      <c r="AS37" s="823"/>
      <c r="AT37" s="807"/>
      <c r="AU37" s="807"/>
      <c r="AV37" s="807"/>
      <c r="AW37" s="807"/>
      <c r="AX37" s="805"/>
    </row>
    <row r="38" spans="1:50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5" t="s">
        <v>101</v>
      </c>
      <c r="T38" s="815"/>
      <c r="U38" s="815"/>
      <c r="V38" s="816"/>
      <c r="W38" s="817"/>
      <c r="X38" s="817"/>
      <c r="Y38" s="818"/>
      <c r="Z38" s="819" t="s">
        <v>145</v>
      </c>
      <c r="AA38" s="817"/>
      <c r="AB38" s="817"/>
      <c r="AC38" s="817"/>
      <c r="AD38" s="818"/>
      <c r="AE38" s="828">
        <f>SUM(AE26:AI37)</f>
        <v>11335.984999999999</v>
      </c>
      <c r="AF38" s="829"/>
      <c r="AG38" s="829"/>
      <c r="AH38" s="829"/>
      <c r="AI38" s="830"/>
      <c r="AJ38" s="819" t="s">
        <v>145</v>
      </c>
      <c r="AK38" s="817"/>
      <c r="AL38" s="817"/>
      <c r="AM38" s="817"/>
      <c r="AN38" s="818"/>
      <c r="AO38" s="831">
        <f>SUM(AO26:AS37)</f>
        <v>7720.6649999999991</v>
      </c>
      <c r="AP38" s="832"/>
      <c r="AQ38" s="832"/>
      <c r="AR38" s="832"/>
      <c r="AS38" s="833"/>
      <c r="AT38" s="814"/>
      <c r="AU38" s="814"/>
      <c r="AV38" s="814"/>
      <c r="AW38" s="814"/>
      <c r="AX38" s="814"/>
    </row>
    <row r="39" spans="1:50">
      <c r="A39" s="814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27" t="s">
        <v>88</v>
      </c>
      <c r="T39" s="827"/>
      <c r="U39" s="827"/>
      <c r="V39" s="799"/>
      <c r="W39" s="799"/>
      <c r="X39" s="799"/>
      <c r="Y39" s="799"/>
      <c r="Z39" s="826" t="s">
        <v>145</v>
      </c>
      <c r="AA39" s="799"/>
      <c r="AB39" s="799"/>
      <c r="AC39" s="799"/>
      <c r="AD39" s="799"/>
      <c r="AE39" s="825"/>
      <c r="AF39" s="825"/>
      <c r="AG39" s="825"/>
      <c r="AH39" s="825"/>
      <c r="AI39" s="825"/>
      <c r="AJ39" s="826" t="s">
        <v>145</v>
      </c>
      <c r="AK39" s="799"/>
      <c r="AL39" s="799"/>
      <c r="AM39" s="799"/>
      <c r="AN39" s="799"/>
      <c r="AO39" s="799"/>
      <c r="AP39" s="799"/>
      <c r="AQ39" s="799"/>
      <c r="AR39" s="799"/>
      <c r="AS39" s="799"/>
      <c r="AT39" s="814"/>
      <c r="AU39" s="814"/>
      <c r="AV39" s="814"/>
      <c r="AW39" s="814"/>
      <c r="AX39" s="814"/>
    </row>
    <row r="40" spans="1:50">
      <c r="A40" s="137" t="s">
        <v>146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2"/>
      <c r="S41" s="772"/>
      <c r="T41" s="772"/>
      <c r="U41" s="772"/>
      <c r="V41" s="772"/>
      <c r="W41" s="772"/>
      <c r="X41" s="772"/>
      <c r="Y41" s="772"/>
      <c r="Z41" s="772"/>
      <c r="AA41" s="772"/>
      <c r="AB41" s="67"/>
      <c r="AC41" s="772" t="s">
        <v>260</v>
      </c>
      <c r="AD41" s="772"/>
      <c r="AE41" s="772"/>
      <c r="AF41" s="772"/>
      <c r="AG41" s="772"/>
      <c r="AH41" s="772"/>
      <c r="AI41" s="772"/>
      <c r="AJ41" s="772"/>
      <c r="AK41" s="772"/>
      <c r="AL41" s="772"/>
      <c r="AM41" s="772"/>
      <c r="AN41" s="772"/>
      <c r="AO41" s="772"/>
      <c r="AP41" s="772"/>
      <c r="AQ41" s="772"/>
      <c r="AR41" s="772"/>
      <c r="AS41" s="772"/>
      <c r="AT41" s="772"/>
      <c r="AU41" s="772"/>
      <c r="AV41" s="772"/>
      <c r="AW41" s="772"/>
      <c r="AX41" s="772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24" t="s">
        <v>129</v>
      </c>
      <c r="S42" s="824"/>
      <c r="T42" s="824"/>
      <c r="U42" s="824"/>
      <c r="V42" s="824"/>
      <c r="W42" s="824"/>
      <c r="X42" s="824"/>
      <c r="Y42" s="824"/>
      <c r="Z42" s="824"/>
      <c r="AA42" s="824"/>
      <c r="AB42" s="76"/>
      <c r="AC42" s="824" t="s">
        <v>130</v>
      </c>
      <c r="AD42" s="824"/>
      <c r="AE42" s="824"/>
      <c r="AF42" s="824"/>
      <c r="AG42" s="824"/>
      <c r="AH42" s="824"/>
      <c r="AI42" s="824"/>
      <c r="AJ42" s="824"/>
      <c r="AK42" s="824"/>
      <c r="AL42" s="824"/>
      <c r="AM42" s="824"/>
      <c r="AN42" s="824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</row>
    <row r="43" spans="1:50">
      <c r="A43" s="137"/>
      <c r="B43" s="137"/>
      <c r="C43" s="137"/>
      <c r="D43" s="137"/>
      <c r="E43" s="137"/>
      <c r="F43" s="137"/>
      <c r="G43" s="137"/>
      <c r="H43" s="772" t="s">
        <v>148</v>
      </c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64"/>
      <c r="T43" s="772"/>
      <c r="U43" s="772"/>
      <c r="V43" s="772"/>
      <c r="W43" s="772"/>
      <c r="X43" s="772"/>
      <c r="Y43" s="772"/>
      <c r="Z43" s="772"/>
      <c r="AA43" s="772"/>
      <c r="AB43" s="64"/>
      <c r="AC43" s="772" t="s">
        <v>260</v>
      </c>
      <c r="AD43" s="772"/>
      <c r="AE43" s="772"/>
      <c r="AF43" s="772"/>
      <c r="AG43" s="772"/>
      <c r="AH43" s="772"/>
      <c r="AI43" s="772"/>
      <c r="AJ43" s="772"/>
      <c r="AK43" s="772"/>
      <c r="AL43" s="772"/>
      <c r="AM43" s="772"/>
      <c r="AN43" s="772"/>
      <c r="AO43" s="772"/>
      <c r="AP43" s="772"/>
      <c r="AQ43" s="772"/>
      <c r="AR43" s="772"/>
      <c r="AS43" s="772"/>
      <c r="AT43" s="772"/>
      <c r="AU43" s="772"/>
      <c r="AV43" s="772"/>
      <c r="AW43" s="772"/>
      <c r="AX43" s="772"/>
    </row>
    <row r="44" spans="1:50">
      <c r="A44" s="59"/>
      <c r="B44" s="59"/>
      <c r="C44" s="59"/>
      <c r="D44" s="59"/>
      <c r="E44" s="59"/>
      <c r="F44" s="59"/>
      <c r="G44" s="59"/>
      <c r="H44" s="824" t="s">
        <v>126</v>
      </c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77"/>
      <c r="T44" s="824" t="s">
        <v>129</v>
      </c>
      <c r="U44" s="824"/>
      <c r="V44" s="824"/>
      <c r="W44" s="824"/>
      <c r="X44" s="824"/>
      <c r="Y44" s="824"/>
      <c r="Z44" s="824"/>
      <c r="AA44" s="824"/>
      <c r="AB44" s="77"/>
      <c r="AC44" s="824" t="s">
        <v>130</v>
      </c>
      <c r="AD44" s="824"/>
      <c r="AE44" s="824"/>
      <c r="AF44" s="824"/>
      <c r="AG44" s="824"/>
      <c r="AH44" s="824"/>
      <c r="AI44" s="824"/>
      <c r="AJ44" s="824"/>
      <c r="AK44" s="824"/>
      <c r="AL44" s="824"/>
      <c r="AM44" s="824"/>
      <c r="AN44" s="824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</row>
    <row r="45" spans="1:50">
      <c r="A45" s="59"/>
      <c r="B45" s="59"/>
      <c r="C45" s="59"/>
      <c r="D45" s="59"/>
      <c r="E45" s="59"/>
      <c r="F45" s="59"/>
      <c r="G45" s="59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67"/>
      <c r="T45" s="772"/>
      <c r="U45" s="772"/>
      <c r="V45" s="772"/>
      <c r="W45" s="772"/>
      <c r="X45" s="772"/>
      <c r="Y45" s="772"/>
      <c r="Z45" s="772"/>
      <c r="AA45" s="772"/>
      <c r="AB45" s="67"/>
      <c r="AC45" s="772"/>
      <c r="AD45" s="772"/>
      <c r="AE45" s="772"/>
      <c r="AF45" s="772"/>
      <c r="AG45" s="772"/>
      <c r="AH45" s="772"/>
      <c r="AI45" s="772"/>
      <c r="AJ45" s="772"/>
      <c r="AK45" s="772"/>
      <c r="AL45" s="772"/>
      <c r="AM45" s="772"/>
      <c r="AN45" s="772"/>
      <c r="AO45" s="772"/>
      <c r="AP45" s="772"/>
      <c r="AQ45" s="772"/>
      <c r="AR45" s="772"/>
      <c r="AS45" s="772"/>
      <c r="AT45" s="772"/>
      <c r="AU45" s="772"/>
      <c r="AV45" s="772"/>
      <c r="AW45" s="772"/>
      <c r="AX45" s="772"/>
    </row>
    <row r="46" spans="1:50">
      <c r="A46" s="59"/>
      <c r="B46" s="59"/>
      <c r="C46" s="59"/>
      <c r="D46" s="59"/>
      <c r="E46" s="59"/>
      <c r="F46" s="59"/>
      <c r="G46" s="59"/>
      <c r="H46" s="824" t="s">
        <v>126</v>
      </c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77"/>
      <c r="T46" s="824" t="s">
        <v>129</v>
      </c>
      <c r="U46" s="824"/>
      <c r="V46" s="824"/>
      <c r="W46" s="824"/>
      <c r="X46" s="824"/>
      <c r="Y46" s="824"/>
      <c r="Z46" s="824"/>
      <c r="AA46" s="824"/>
      <c r="AB46" s="77"/>
      <c r="AC46" s="824" t="s">
        <v>130</v>
      </c>
      <c r="AD46" s="824"/>
      <c r="AE46" s="824"/>
      <c r="AF46" s="824"/>
      <c r="AG46" s="824"/>
      <c r="AH46" s="824"/>
      <c r="AI46" s="824"/>
      <c r="AJ46" s="824"/>
      <c r="AK46" s="824"/>
      <c r="AL46" s="824"/>
      <c r="AM46" s="824"/>
      <c r="AN46" s="824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149</v>
      </c>
      <c r="B48" s="137"/>
      <c r="C48" s="137"/>
      <c r="D48" s="137"/>
      <c r="E48" s="137"/>
      <c r="F48" s="137"/>
      <c r="G48" s="137"/>
      <c r="H48" s="137"/>
      <c r="I48" s="834" t="s">
        <v>367</v>
      </c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834"/>
      <c r="AC48" s="834"/>
      <c r="AD48" s="834"/>
      <c r="AE48" s="834"/>
      <c r="AF48" s="834"/>
      <c r="AG48" s="834"/>
      <c r="AH48" s="834"/>
      <c r="AI48" s="834"/>
      <c r="AJ48" s="834"/>
      <c r="AK48" s="834"/>
      <c r="AL48" s="834"/>
      <c r="AM48" s="834"/>
      <c r="AN48" s="834"/>
      <c r="AO48" s="834"/>
      <c r="AP48" s="834"/>
      <c r="AQ48" s="834"/>
      <c r="AR48" s="834"/>
      <c r="AS48" s="834"/>
      <c r="AT48" s="834"/>
      <c r="AU48" s="834"/>
      <c r="AV48" s="834"/>
      <c r="AW48" s="834"/>
      <c r="AX48" s="834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24" t="s">
        <v>150</v>
      </c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24"/>
      <c r="AA49" s="824"/>
      <c r="AB49" s="824"/>
      <c r="AC49" s="824"/>
      <c r="AD49" s="824"/>
      <c r="AE49" s="824"/>
      <c r="AF49" s="824"/>
      <c r="AG49" s="824"/>
      <c r="AH49" s="824"/>
      <c r="AI49" s="824"/>
      <c r="AJ49" s="824"/>
      <c r="AK49" s="824"/>
      <c r="AL49" s="824"/>
      <c r="AM49" s="824"/>
      <c r="AN49" s="824"/>
      <c r="AO49" s="824"/>
      <c r="AP49" s="824"/>
      <c r="AQ49" s="824"/>
      <c r="AR49" s="824"/>
      <c r="AS49" s="824"/>
      <c r="AT49" s="824"/>
      <c r="AU49" s="824"/>
      <c r="AV49" s="824"/>
      <c r="AW49" s="824"/>
      <c r="AX49" s="824"/>
    </row>
    <row r="50" spans="1:50">
      <c r="A50" s="834"/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834"/>
      <c r="AB50" s="834"/>
      <c r="AC50" s="834"/>
      <c r="AD50" s="834"/>
      <c r="AE50" s="834"/>
      <c r="AF50" s="834"/>
      <c r="AG50" s="834"/>
      <c r="AH50" s="834"/>
      <c r="AI50" s="834"/>
      <c r="AJ50" s="834"/>
      <c r="AK50" s="834"/>
      <c r="AL50" s="834"/>
      <c r="AM50" s="834"/>
      <c r="AN50" s="834"/>
      <c r="AO50" s="834"/>
      <c r="AP50" s="835" t="s">
        <v>151</v>
      </c>
      <c r="AQ50" s="835"/>
      <c r="AR50" s="835"/>
      <c r="AS50" s="834">
        <v>99</v>
      </c>
      <c r="AT50" s="834"/>
      <c r="AU50" s="834"/>
      <c r="AV50" s="835" t="s">
        <v>152</v>
      </c>
      <c r="AW50" s="835"/>
      <c r="AX50" s="835"/>
    </row>
    <row r="51" spans="1:50">
      <c r="A51" s="137" t="s">
        <v>153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154</v>
      </c>
      <c r="B52" s="137"/>
      <c r="C52" s="137"/>
      <c r="D52" s="137"/>
      <c r="E52" s="834"/>
      <c r="F52" s="834"/>
      <c r="G52" s="834"/>
      <c r="H52" s="834"/>
      <c r="I52" s="834"/>
      <c r="J52" s="834"/>
      <c r="K52" s="834"/>
      <c r="L52" s="834"/>
      <c r="M52" s="834"/>
      <c r="N52" s="137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  <c r="AA52" s="834"/>
      <c r="AB52" s="834"/>
      <c r="AC52" s="834"/>
      <c r="AD52" s="834"/>
      <c r="AE52" s="834"/>
      <c r="AF52" s="834"/>
      <c r="AG52" s="834"/>
      <c r="AH52" s="834"/>
      <c r="AI52" s="834"/>
      <c r="AJ52" s="834"/>
      <c r="AK52" s="834"/>
      <c r="AL52" s="834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24" t="s">
        <v>129</v>
      </c>
      <c r="F53" s="824"/>
      <c r="G53" s="824"/>
      <c r="H53" s="824"/>
      <c r="I53" s="824"/>
      <c r="J53" s="824"/>
      <c r="K53" s="824"/>
      <c r="L53" s="824"/>
      <c r="M53" s="824"/>
      <c r="N53" s="74"/>
      <c r="O53" s="824" t="s">
        <v>130</v>
      </c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4"/>
      <c r="AC53" s="824"/>
      <c r="AD53" s="824"/>
      <c r="AE53" s="824"/>
      <c r="AF53" s="824"/>
      <c r="AG53" s="824"/>
      <c r="AH53" s="824"/>
      <c r="AI53" s="824"/>
      <c r="AJ53" s="824"/>
      <c r="AK53" s="824"/>
      <c r="AL53" s="824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155</v>
      </c>
      <c r="B54" s="66"/>
      <c r="C54" s="66"/>
      <c r="D54" s="66"/>
      <c r="E54" s="66"/>
      <c r="F54" s="66"/>
      <c r="G54" s="66"/>
      <c r="H54" s="66"/>
      <c r="I54" s="66"/>
      <c r="J54" s="66"/>
      <c r="K54" s="834"/>
      <c r="L54" s="834"/>
      <c r="M54" s="834"/>
      <c r="N54" s="834"/>
      <c r="O54" s="834"/>
      <c r="P54" s="834"/>
      <c r="Q54" s="834"/>
      <c r="R54" s="834"/>
      <c r="S54" s="834"/>
      <c r="T54" s="137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  <c r="AJ54" s="834"/>
      <c r="AK54" s="834"/>
      <c r="AL54" s="834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24" t="s">
        <v>129</v>
      </c>
      <c r="L55" s="824"/>
      <c r="M55" s="824"/>
      <c r="N55" s="824"/>
      <c r="O55" s="824"/>
      <c r="P55" s="824"/>
      <c r="Q55" s="824"/>
      <c r="R55" s="824"/>
      <c r="S55" s="824"/>
      <c r="T55" s="77"/>
      <c r="U55" s="824" t="s">
        <v>130</v>
      </c>
      <c r="V55" s="824"/>
      <c r="W55" s="824"/>
      <c r="X55" s="824"/>
      <c r="Y55" s="824"/>
      <c r="Z55" s="824"/>
      <c r="AA55" s="824"/>
      <c r="AB55" s="824"/>
      <c r="AC55" s="824"/>
      <c r="AD55" s="824"/>
      <c r="AE55" s="824"/>
      <c r="AF55" s="824"/>
      <c r="AG55" s="824"/>
      <c r="AH55" s="824"/>
      <c r="AI55" s="824"/>
      <c r="AJ55" s="824"/>
      <c r="AK55" s="824"/>
      <c r="AL55" s="824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8" workbookViewId="0">
      <selection activeCell="I28" sqref="A1:I1048576"/>
    </sheetView>
  </sheetViews>
  <sheetFormatPr defaultRowHeight="12.75"/>
  <cols>
    <col min="1" max="1" width="4.7109375" style="333" customWidth="1"/>
    <col min="2" max="2" width="18" style="333" customWidth="1"/>
    <col min="3" max="6" width="9.140625" style="333"/>
  </cols>
  <sheetData>
    <row r="1" spans="1:6" s="412" customFormat="1" ht="25.5">
      <c r="A1" s="557" t="s">
        <v>333</v>
      </c>
      <c r="B1" s="557"/>
      <c r="C1" s="557"/>
      <c r="D1" s="557"/>
      <c r="E1" s="557"/>
      <c r="F1" s="557"/>
    </row>
    <row r="2" spans="1:6" s="559" customFormat="1" ht="22.5">
      <c r="A2" s="500" t="s">
        <v>228</v>
      </c>
      <c r="B2" s="501" t="s">
        <v>310</v>
      </c>
      <c r="C2" s="502">
        <v>0.17</v>
      </c>
      <c r="D2" s="504">
        <v>0.17</v>
      </c>
      <c r="E2" s="505">
        <v>127.5</v>
      </c>
      <c r="F2" s="505">
        <f>E2*D2</f>
        <v>21.675000000000001</v>
      </c>
    </row>
    <row r="3" spans="1:6" s="559" customFormat="1" ht="22.5">
      <c r="A3" s="500" t="s">
        <v>237</v>
      </c>
      <c r="B3" s="501" t="s">
        <v>249</v>
      </c>
      <c r="C3" s="502">
        <v>2E-3</v>
      </c>
      <c r="D3" s="504">
        <v>1.5E-3</v>
      </c>
      <c r="E3" s="505">
        <v>225</v>
      </c>
      <c r="F3" s="505">
        <f>D3*E3</f>
        <v>0.33750000000000002</v>
      </c>
    </row>
    <row r="4" spans="1:6" s="559" customFormat="1" ht="11.25">
      <c r="A4" s="500" t="s">
        <v>239</v>
      </c>
      <c r="B4" s="501" t="s">
        <v>238</v>
      </c>
      <c r="C4" s="502">
        <v>4.0000000000000001E-3</v>
      </c>
      <c r="D4" s="504">
        <v>4.0000000000000001E-3</v>
      </c>
      <c r="E4" s="505">
        <v>1020</v>
      </c>
      <c r="F4" s="505">
        <f>E4*D4</f>
        <v>4.08</v>
      </c>
    </row>
    <row r="5" spans="1:6" s="559" customFormat="1" ht="11.25">
      <c r="A5" s="500" t="s">
        <v>240</v>
      </c>
      <c r="B5" s="501" t="s">
        <v>243</v>
      </c>
      <c r="C5" s="506">
        <v>4.0000000000000002E-4</v>
      </c>
      <c r="D5" s="504">
        <v>4.0000000000000002E-4</v>
      </c>
      <c r="E5" s="505">
        <v>18</v>
      </c>
      <c r="F5" s="503">
        <f>D5*E5</f>
        <v>7.2000000000000007E-3</v>
      </c>
    </row>
    <row r="6" spans="1:6" s="559" customFormat="1" ht="11.25">
      <c r="A6" s="500" t="s">
        <v>242</v>
      </c>
      <c r="B6" s="501" t="s">
        <v>334</v>
      </c>
      <c r="C6" s="502">
        <v>4.0000000000000001E-3</v>
      </c>
      <c r="D6" s="504">
        <v>4.1200000000000004E-3</v>
      </c>
      <c r="E6" s="505">
        <v>787.5</v>
      </c>
      <c r="F6" s="505">
        <f>E6*D6</f>
        <v>3.2445000000000004</v>
      </c>
    </row>
    <row r="7" spans="1:6" s="559" customFormat="1" ht="11.25">
      <c r="A7" s="541" t="s">
        <v>267</v>
      </c>
      <c r="B7" s="541"/>
      <c r="C7" s="541"/>
      <c r="D7" s="541"/>
      <c r="E7" s="541"/>
      <c r="F7" s="505">
        <f>SUM(F2:F6)</f>
        <v>29.344200000000001</v>
      </c>
    </row>
    <row r="9" spans="1:6" s="412" customFormat="1">
      <c r="A9" s="557" t="s">
        <v>308</v>
      </c>
      <c r="B9" s="557"/>
      <c r="C9" s="557"/>
      <c r="D9" s="557"/>
      <c r="E9" s="557"/>
      <c r="F9" s="557"/>
    </row>
    <row r="10" spans="1:6" s="559" customFormat="1" ht="11.25">
      <c r="A10" s="500" t="s">
        <v>228</v>
      </c>
      <c r="B10" s="501" t="s">
        <v>244</v>
      </c>
      <c r="C10" s="502">
        <v>0.01</v>
      </c>
      <c r="D10" s="504">
        <v>0.01</v>
      </c>
      <c r="E10" s="503" t="s">
        <v>194</v>
      </c>
      <c r="F10" s="503" t="s">
        <v>194</v>
      </c>
    </row>
    <row r="11" spans="1:6" s="559" customFormat="1" ht="11.25">
      <c r="A11" s="500" t="s">
        <v>237</v>
      </c>
      <c r="B11" s="501" t="s">
        <v>245</v>
      </c>
      <c r="C11" s="506">
        <v>2.9999999999999997E-4</v>
      </c>
      <c r="D11" s="504">
        <v>2.9999999999999997E-4</v>
      </c>
      <c r="E11" s="505">
        <v>960</v>
      </c>
      <c r="F11" s="505">
        <f>E11*D11</f>
        <v>0.28799999999999998</v>
      </c>
    </row>
    <row r="12" spans="1:6" s="559" customFormat="1" ht="11.25">
      <c r="A12" s="500" t="s">
        <v>239</v>
      </c>
      <c r="B12" s="501" t="s">
        <v>247</v>
      </c>
      <c r="C12" s="502">
        <v>0.01</v>
      </c>
      <c r="D12" s="504">
        <v>1.1900000000000001E-2</v>
      </c>
      <c r="E12" s="505">
        <v>45</v>
      </c>
      <c r="F12" s="505">
        <f>D12*E12</f>
        <v>0.53550000000000009</v>
      </c>
    </row>
    <row r="13" spans="1:6" s="559" customFormat="1" ht="22.5">
      <c r="A13" s="500" t="s">
        <v>240</v>
      </c>
      <c r="B13" s="501" t="s">
        <v>249</v>
      </c>
      <c r="C13" s="502">
        <v>2E-3</v>
      </c>
      <c r="D13" s="504">
        <v>5.0000000000000001E-4</v>
      </c>
      <c r="E13" s="505">
        <v>225</v>
      </c>
      <c r="F13" s="505">
        <f>E13*D13</f>
        <v>0.1125</v>
      </c>
    </row>
    <row r="14" spans="1:6" s="559" customFormat="1" ht="11.25">
      <c r="A14" s="500" t="s">
        <v>242</v>
      </c>
      <c r="B14" s="501" t="s">
        <v>238</v>
      </c>
      <c r="C14" s="502">
        <v>3.0000000000000001E-3</v>
      </c>
      <c r="D14" s="504">
        <v>3.3E-3</v>
      </c>
      <c r="E14" s="505">
        <v>1020</v>
      </c>
      <c r="F14" s="505">
        <f>D14*E14</f>
        <v>3.3660000000000001</v>
      </c>
    </row>
    <row r="15" spans="1:6" s="559" customFormat="1" ht="11.25">
      <c r="A15" s="500" t="s">
        <v>246</v>
      </c>
      <c r="B15" s="501" t="s">
        <v>251</v>
      </c>
      <c r="C15" s="502">
        <v>2E-3</v>
      </c>
      <c r="D15" s="504">
        <v>2.2599999999999999E-3</v>
      </c>
      <c r="E15" s="505">
        <v>52.5</v>
      </c>
      <c r="F15" s="505">
        <f>E15*D15</f>
        <v>0.11864999999999999</v>
      </c>
    </row>
    <row r="16" spans="1:6" s="559" customFormat="1" ht="22.5">
      <c r="A16" s="500" t="s">
        <v>248</v>
      </c>
      <c r="B16" s="501" t="s">
        <v>309</v>
      </c>
      <c r="C16" s="502">
        <v>7.0000000000000001E-3</v>
      </c>
      <c r="D16" s="504">
        <v>7.0000000000000001E-3</v>
      </c>
      <c r="E16" s="505">
        <v>0</v>
      </c>
      <c r="F16" s="505">
        <f>D16*E16</f>
        <v>0</v>
      </c>
    </row>
    <row r="17" spans="1:9" s="559" customFormat="1" ht="22.5">
      <c r="A17" s="500" t="s">
        <v>250</v>
      </c>
      <c r="B17" s="501" t="s">
        <v>287</v>
      </c>
      <c r="C17" s="502">
        <v>0.12</v>
      </c>
      <c r="D17" s="504">
        <v>0.1061</v>
      </c>
      <c r="E17" s="505">
        <v>555</v>
      </c>
      <c r="F17" s="505">
        <f>E17*D17</f>
        <v>58.8855</v>
      </c>
    </row>
    <row r="18" spans="1:9" s="559" customFormat="1" ht="11.25">
      <c r="A18" s="500" t="s">
        <v>268</v>
      </c>
      <c r="B18" s="501" t="s">
        <v>243</v>
      </c>
      <c r="C18" s="506">
        <v>5.0000000000000001E-4</v>
      </c>
      <c r="D18" s="504">
        <v>5.0000000000000001E-4</v>
      </c>
      <c r="E18" s="505">
        <v>18</v>
      </c>
      <c r="F18" s="505">
        <f>D18*E18</f>
        <v>9.0000000000000011E-3</v>
      </c>
    </row>
    <row r="19" spans="1:9" s="559" customFormat="1" ht="11.25">
      <c r="A19" s="500" t="s">
        <v>278</v>
      </c>
      <c r="B19" s="501" t="s">
        <v>273</v>
      </c>
      <c r="C19" s="502">
        <v>3.0000000000000001E-3</v>
      </c>
      <c r="D19" s="504">
        <v>3.5100000000000001E-3</v>
      </c>
      <c r="E19" s="505">
        <v>165</v>
      </c>
      <c r="F19" s="505">
        <f>E19*D19</f>
        <v>0.57915000000000005</v>
      </c>
    </row>
    <row r="20" spans="1:9" s="559" customFormat="1" ht="11.25">
      <c r="A20" s="500" t="s">
        <v>286</v>
      </c>
      <c r="B20" s="501" t="s">
        <v>283</v>
      </c>
      <c r="C20" s="506">
        <v>2.9999999999999997E-4</v>
      </c>
      <c r="D20" s="504">
        <v>3.5E-4</v>
      </c>
      <c r="E20" s="505">
        <v>225</v>
      </c>
      <c r="F20" s="505">
        <f>D20*E20</f>
        <v>7.8750000000000001E-2</v>
      </c>
    </row>
    <row r="21" spans="1:9" s="559" customFormat="1" ht="11.25">
      <c r="A21" s="541" t="s">
        <v>267</v>
      </c>
      <c r="B21" s="541"/>
      <c r="C21" s="541"/>
      <c r="D21" s="541"/>
      <c r="E21" s="541"/>
      <c r="F21" s="505">
        <f>SUM(F11:F20)</f>
        <v>63.973050000000001</v>
      </c>
    </row>
    <row r="22" spans="1:9">
      <c r="B22" s="333" t="s">
        <v>279</v>
      </c>
      <c r="C22" s="333">
        <v>0.15</v>
      </c>
      <c r="D22" s="333">
        <v>142.5</v>
      </c>
      <c r="E22" s="333">
        <f>D22*C22</f>
        <v>21.375</v>
      </c>
    </row>
    <row r="23" spans="1:9" s="412" customFormat="1" ht="25.5">
      <c r="A23" s="557" t="s">
        <v>335</v>
      </c>
      <c r="B23" s="557"/>
      <c r="C23" s="557"/>
      <c r="D23" s="557"/>
      <c r="E23" s="557"/>
      <c r="F23" s="557"/>
    </row>
    <row r="24" spans="1:9" s="559" customFormat="1" ht="22.5">
      <c r="A24" s="500" t="s">
        <v>228</v>
      </c>
      <c r="B24" s="501" t="s">
        <v>307</v>
      </c>
      <c r="C24" s="502">
        <v>0.2</v>
      </c>
      <c r="D24" s="502">
        <v>0.2</v>
      </c>
      <c r="E24" s="505">
        <v>67.5</v>
      </c>
      <c r="F24" s="505">
        <f>E24*D24</f>
        <v>13.5</v>
      </c>
    </row>
    <row r="26" spans="1:9">
      <c r="B26" s="573" t="s">
        <v>298</v>
      </c>
      <c r="C26" s="574"/>
      <c r="D26" s="574"/>
      <c r="E26" s="574"/>
      <c r="F26" s="575"/>
      <c r="G26" s="563">
        <v>0.05</v>
      </c>
      <c r="H26" s="576">
        <v>72</v>
      </c>
      <c r="I26">
        <f>H26*G26</f>
        <v>3.6</v>
      </c>
    </row>
    <row r="27" spans="1:9">
      <c r="B27" s="573" t="s">
        <v>336</v>
      </c>
      <c r="C27" s="574"/>
      <c r="D27" s="574"/>
      <c r="E27" s="574"/>
      <c r="F27" s="575"/>
      <c r="G27" s="563">
        <v>3.6920000000000001E-2</v>
      </c>
      <c r="H27" s="576">
        <v>127.5</v>
      </c>
      <c r="I27">
        <f>G27*H27</f>
        <v>4.7073</v>
      </c>
    </row>
    <row r="28" spans="1:9">
      <c r="B28" s="573" t="s">
        <v>337</v>
      </c>
      <c r="C28" s="574"/>
      <c r="D28" s="574"/>
      <c r="E28" s="574"/>
      <c r="F28" s="575"/>
      <c r="G28" s="563">
        <v>1.0659999999999999E-2</v>
      </c>
      <c r="H28" s="576">
        <v>52.5</v>
      </c>
      <c r="I28">
        <f>H28*G28</f>
        <v>0.55964999999999998</v>
      </c>
    </row>
    <row r="29" spans="1:9">
      <c r="B29" s="573" t="s">
        <v>299</v>
      </c>
      <c r="C29" s="574"/>
      <c r="D29" s="574"/>
      <c r="E29" s="574"/>
      <c r="F29" s="575"/>
      <c r="G29" s="564">
        <v>9.5200000000000007E-3</v>
      </c>
      <c r="H29" s="577">
        <v>45</v>
      </c>
      <c r="I29">
        <f>G29*H29</f>
        <v>0.4284</v>
      </c>
    </row>
    <row r="30" spans="1:9">
      <c r="B30" s="573" t="s">
        <v>300</v>
      </c>
      <c r="C30" s="574"/>
      <c r="D30" s="574"/>
      <c r="E30" s="574"/>
      <c r="F30" s="575"/>
      <c r="G30" s="564">
        <v>2.65E-3</v>
      </c>
      <c r="H30" s="577">
        <v>135</v>
      </c>
      <c r="I30">
        <f>H30*G30</f>
        <v>0.35775000000000001</v>
      </c>
    </row>
    <row r="31" spans="1:9">
      <c r="B31" s="573" t="s">
        <v>301</v>
      </c>
      <c r="C31" s="574"/>
      <c r="D31" s="574"/>
      <c r="E31" s="574"/>
      <c r="F31" s="575"/>
      <c r="G31" s="564">
        <v>2E-3</v>
      </c>
      <c r="H31" s="577">
        <v>225</v>
      </c>
      <c r="I31">
        <f>G31*H31</f>
        <v>0.45</v>
      </c>
    </row>
    <row r="32" spans="1:9">
      <c r="B32" s="573" t="s">
        <v>302</v>
      </c>
      <c r="C32" s="574"/>
      <c r="D32" s="574"/>
      <c r="E32" s="574"/>
      <c r="F32" s="575"/>
      <c r="G32" s="564">
        <v>2.5000000000000001E-5</v>
      </c>
      <c r="H32" s="577">
        <v>970</v>
      </c>
      <c r="I32">
        <f>H32*G32</f>
        <v>2.4250000000000001E-2</v>
      </c>
    </row>
    <row r="33" spans="1:9">
      <c r="B33" s="578" t="s">
        <v>303</v>
      </c>
      <c r="C33" s="579"/>
      <c r="D33" s="579"/>
      <c r="E33" s="579"/>
      <c r="F33" s="575"/>
      <c r="G33" s="580">
        <v>1E-4</v>
      </c>
      <c r="H33" s="581">
        <v>960</v>
      </c>
      <c r="I33">
        <f>G33*H33</f>
        <v>9.6000000000000002E-2</v>
      </c>
    </row>
    <row r="34" spans="1:9">
      <c r="B34" s="578" t="s">
        <v>304</v>
      </c>
      <c r="C34" s="579"/>
      <c r="D34" s="579"/>
      <c r="E34" s="579"/>
      <c r="F34" s="575"/>
      <c r="G34" s="582">
        <v>1E-3</v>
      </c>
      <c r="H34" s="583">
        <v>18</v>
      </c>
      <c r="I34">
        <f>H34*G34</f>
        <v>1.8000000000000002E-2</v>
      </c>
    </row>
    <row r="35" spans="1:9" ht="13.5" thickBot="1">
      <c r="B35" s="578" t="s">
        <v>305</v>
      </c>
      <c r="C35" s="579"/>
      <c r="D35" s="579"/>
      <c r="E35" s="579"/>
      <c r="F35" s="575"/>
      <c r="G35" s="582">
        <v>1.086E-2</v>
      </c>
      <c r="H35" s="583">
        <v>277.5</v>
      </c>
      <c r="I35">
        <f>G35*H35</f>
        <v>3.0136500000000002</v>
      </c>
    </row>
    <row r="36" spans="1:9" ht="13.5" thickBot="1">
      <c r="B36" s="584" t="s">
        <v>338</v>
      </c>
      <c r="C36" s="585"/>
      <c r="D36" s="585"/>
      <c r="E36" s="585"/>
      <c r="F36" s="586"/>
      <c r="G36" s="587"/>
      <c r="H36" s="588">
        <v>200</v>
      </c>
      <c r="I36">
        <f>SUM(I26:I35)</f>
        <v>13.254999999999999</v>
      </c>
    </row>
    <row r="38" spans="1:9" s="412" customFormat="1" ht="25.5">
      <c r="A38" s="557" t="s">
        <v>296</v>
      </c>
      <c r="B38" s="557"/>
      <c r="C38" s="557"/>
      <c r="D38" s="557"/>
      <c r="E38" s="557"/>
      <c r="F38" s="557"/>
    </row>
    <row r="39" spans="1:9" s="559" customFormat="1" ht="11.25">
      <c r="A39" s="500" t="s">
        <v>228</v>
      </c>
      <c r="B39" s="501" t="s">
        <v>244</v>
      </c>
      <c r="C39" s="502">
        <v>0.2</v>
      </c>
      <c r="D39" s="502">
        <v>0.2</v>
      </c>
      <c r="E39" s="503" t="s">
        <v>194</v>
      </c>
      <c r="F39" s="503" t="s">
        <v>194</v>
      </c>
    </row>
    <row r="40" spans="1:9" s="559" customFormat="1" ht="33.75">
      <c r="A40" s="500" t="s">
        <v>237</v>
      </c>
      <c r="B40" s="501" t="s">
        <v>297</v>
      </c>
      <c r="C40" s="502">
        <v>0.02</v>
      </c>
      <c r="D40" s="502">
        <v>0.02</v>
      </c>
      <c r="E40" s="505">
        <v>240</v>
      </c>
      <c r="F40" s="505">
        <f>E40*D40</f>
        <v>4.8</v>
      </c>
    </row>
    <row r="41" spans="1:9" s="559" customFormat="1" ht="11.25">
      <c r="A41" s="500" t="s">
        <v>239</v>
      </c>
      <c r="B41" s="501" t="s">
        <v>241</v>
      </c>
      <c r="C41" s="502">
        <v>0.01</v>
      </c>
      <c r="D41" s="502">
        <v>0.01</v>
      </c>
      <c r="E41" s="505">
        <v>97.5</v>
      </c>
      <c r="F41" s="505">
        <f>D41*E41</f>
        <v>0.97499999999999998</v>
      </c>
    </row>
    <row r="42" spans="1:9" s="559" customFormat="1" ht="11.25">
      <c r="A42" s="541" t="s">
        <v>267</v>
      </c>
      <c r="B42" s="541"/>
      <c r="C42" s="541"/>
      <c r="D42" s="541"/>
      <c r="E42" s="541"/>
      <c r="F42" s="505">
        <f>SUM(F40:F41)</f>
        <v>5.7749999999999995</v>
      </c>
    </row>
    <row r="44" spans="1:9" s="412" customFormat="1" ht="25.5">
      <c r="A44" s="557" t="s">
        <v>339</v>
      </c>
      <c r="B44" s="557"/>
      <c r="C44" s="557"/>
      <c r="D44" s="557"/>
      <c r="E44" s="557"/>
      <c r="F44" s="557"/>
    </row>
    <row r="45" spans="1:9" s="559" customFormat="1" ht="11.25">
      <c r="A45" s="500" t="s">
        <v>228</v>
      </c>
      <c r="B45" s="501" t="s">
        <v>244</v>
      </c>
      <c r="C45" s="502">
        <v>0.04</v>
      </c>
      <c r="D45" s="502">
        <v>0.04</v>
      </c>
      <c r="E45" s="503" t="s">
        <v>194</v>
      </c>
      <c r="F45" s="503" t="s">
        <v>194</v>
      </c>
    </row>
    <row r="46" spans="1:9" s="559" customFormat="1" ht="11.25">
      <c r="A46" s="500" t="s">
        <v>237</v>
      </c>
      <c r="B46" s="501" t="s">
        <v>245</v>
      </c>
      <c r="C46" s="506">
        <v>2.0000000000000001E-4</v>
      </c>
      <c r="D46" s="589">
        <v>1.08E-3</v>
      </c>
      <c r="E46" s="505">
        <v>960</v>
      </c>
      <c r="F46" s="505">
        <f>E46*D46</f>
        <v>1.0367999999999999</v>
      </c>
    </row>
    <row r="47" spans="1:9" s="559" customFormat="1" ht="22.5">
      <c r="A47" s="500" t="s">
        <v>239</v>
      </c>
      <c r="B47" s="501" t="s">
        <v>249</v>
      </c>
      <c r="C47" s="502">
        <v>2E-3</v>
      </c>
      <c r="D47" s="589">
        <v>1.8E-3</v>
      </c>
      <c r="E47" s="505">
        <v>225</v>
      </c>
      <c r="F47" s="505">
        <f>D47*E47</f>
        <v>0.40499999999999997</v>
      </c>
    </row>
    <row r="48" spans="1:9" s="559" customFormat="1" ht="11.25">
      <c r="A48" s="500" t="s">
        <v>240</v>
      </c>
      <c r="B48" s="501" t="s">
        <v>238</v>
      </c>
      <c r="C48" s="502">
        <v>4.0000000000000001E-3</v>
      </c>
      <c r="D48" s="589">
        <v>3.5999999999999999E-3</v>
      </c>
      <c r="E48" s="505">
        <v>1020</v>
      </c>
      <c r="F48" s="505">
        <f>E48*D48</f>
        <v>3.6719999999999997</v>
      </c>
    </row>
    <row r="49" spans="1:6" s="559" customFormat="1" ht="22.5">
      <c r="A49" s="500" t="s">
        <v>242</v>
      </c>
      <c r="B49" s="501" t="s">
        <v>340</v>
      </c>
      <c r="C49" s="502">
        <v>4.0000000000000001E-3</v>
      </c>
      <c r="D49" s="589">
        <v>3.5999999999999999E-3</v>
      </c>
      <c r="E49" s="505">
        <v>52.5</v>
      </c>
      <c r="F49" s="505">
        <f>E49*D49</f>
        <v>0.189</v>
      </c>
    </row>
    <row r="50" spans="1:6" s="559" customFormat="1" ht="22.5">
      <c r="A50" s="500" t="s">
        <v>246</v>
      </c>
      <c r="B50" s="501" t="s">
        <v>341</v>
      </c>
      <c r="C50" s="502">
        <v>1.7999999999999999E-2</v>
      </c>
      <c r="D50" s="589">
        <v>1.027E-2</v>
      </c>
      <c r="E50" s="505">
        <v>262.5</v>
      </c>
      <c r="F50" s="505">
        <f>E50*D50</f>
        <v>2.695875</v>
      </c>
    </row>
    <row r="51" spans="1:6" s="559" customFormat="1" ht="11.25">
      <c r="A51" s="500" t="s">
        <v>248</v>
      </c>
      <c r="B51" s="501" t="s">
        <v>243</v>
      </c>
      <c r="C51" s="502">
        <v>1E-3</v>
      </c>
      <c r="D51" s="589">
        <v>1.1999999999999999E-3</v>
      </c>
      <c r="E51" s="505">
        <v>18</v>
      </c>
      <c r="F51" s="505">
        <f>D51*E51</f>
        <v>2.1599999999999998E-2</v>
      </c>
    </row>
    <row r="52" spans="1:6" s="559" customFormat="1" ht="11.25">
      <c r="A52" s="500" t="s">
        <v>250</v>
      </c>
      <c r="B52" s="501" t="s">
        <v>342</v>
      </c>
      <c r="C52" s="502">
        <v>0.108</v>
      </c>
      <c r="D52" s="589">
        <v>0.11999</v>
      </c>
      <c r="E52" s="505">
        <v>450</v>
      </c>
      <c r="F52" s="505">
        <f>E52*D52</f>
        <v>53.9955</v>
      </c>
    </row>
    <row r="53" spans="1:6" s="559" customFormat="1" ht="11.25">
      <c r="A53" s="541" t="s">
        <v>267</v>
      </c>
      <c r="B53" s="541"/>
      <c r="C53" s="541"/>
      <c r="D53" s="541"/>
      <c r="E53" s="541"/>
      <c r="F53" s="505">
        <f>SUM(F46:F52)</f>
        <v>62.015774999999998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30" zoomScaleNormal="30" zoomScaleSheetLayoutView="30" workbookViewId="0">
      <selection activeCell="AK29" sqref="AK29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5" width="14.5703125" customWidth="1"/>
    <col min="6" max="6" width="0" hidden="1" customWidth="1"/>
    <col min="7" max="7" width="15.28515625" customWidth="1"/>
    <col min="8" max="8" width="13.42578125" customWidth="1"/>
    <col min="9" max="9" width="0" hidden="1" customWidth="1"/>
    <col min="10" max="11" width="11" customWidth="1"/>
    <col min="12" max="12" width="0" hidden="1" customWidth="1"/>
    <col min="13" max="13" width="13.42578125" customWidth="1"/>
    <col min="14" max="14" width="12.7109375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3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0" t="s">
        <v>348</v>
      </c>
      <c r="AD3" s="200"/>
      <c r="AE3" s="201"/>
      <c r="AF3" s="202"/>
      <c r="AG3" s="202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199"/>
      <c r="AS3" s="83"/>
      <c r="AT3" s="83"/>
      <c r="AU3" s="43"/>
      <c r="AV3" s="41"/>
    </row>
    <row r="4" spans="1:48" ht="33">
      <c r="A4" s="235" t="str">
        <f>AF10</f>
        <v>на «16»февраля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1"/>
      <c r="AD4" s="201"/>
      <c r="AE4" s="201"/>
      <c r="AF4" s="202"/>
      <c r="AG4" s="202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0" t="s">
        <v>60</v>
      </c>
      <c r="B6" s="850"/>
      <c r="C6" s="850"/>
      <c r="D6" s="851"/>
      <c r="E6" s="852" t="s">
        <v>52</v>
      </c>
      <c r="F6" s="850"/>
      <c r="G6" s="850"/>
      <c r="H6" s="851"/>
      <c r="I6" s="181"/>
      <c r="J6" s="852" t="s">
        <v>85</v>
      </c>
      <c r="K6" s="850"/>
      <c r="L6" s="850"/>
      <c r="M6" s="851"/>
      <c r="N6" s="852" t="s">
        <v>83</v>
      </c>
      <c r="O6" s="850"/>
      <c r="P6" s="850"/>
      <c r="Q6" s="851"/>
      <c r="R6" s="181"/>
      <c r="S6" s="182"/>
      <c r="T6" s="183"/>
      <c r="U6" s="183"/>
      <c r="V6" s="184"/>
      <c r="W6" s="182"/>
      <c r="X6" s="183"/>
      <c r="Y6" s="184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53" t="s">
        <v>61</v>
      </c>
      <c r="B7" s="853"/>
      <c r="C7" s="853"/>
      <c r="D7" s="854"/>
      <c r="E7" s="855" t="s">
        <v>51</v>
      </c>
      <c r="F7" s="856"/>
      <c r="G7" s="856"/>
      <c r="H7" s="857"/>
      <c r="I7" s="83"/>
      <c r="J7" s="855" t="s">
        <v>12</v>
      </c>
      <c r="K7" s="856"/>
      <c r="L7" s="856"/>
      <c r="M7" s="857"/>
      <c r="N7" s="855" t="s">
        <v>15</v>
      </c>
      <c r="O7" s="856"/>
      <c r="P7" s="856"/>
      <c r="Q7" s="857"/>
      <c r="R7" s="83"/>
      <c r="S7" s="855" t="s">
        <v>14</v>
      </c>
      <c r="T7" s="856"/>
      <c r="U7" s="856"/>
      <c r="V7" s="857"/>
      <c r="W7" s="855" t="s">
        <v>80</v>
      </c>
      <c r="X7" s="856"/>
      <c r="Y7" s="857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77</v>
      </c>
      <c r="AQ7" s="84"/>
      <c r="AR7" s="84"/>
      <c r="AS7" s="84"/>
      <c r="AT7" s="47" t="s">
        <v>35</v>
      </c>
      <c r="AU7" s="41"/>
      <c r="AV7" s="41"/>
    </row>
    <row r="8" spans="1:48" ht="20.25">
      <c r="A8" s="185" t="s">
        <v>62</v>
      </c>
      <c r="B8" s="852" t="s">
        <v>64</v>
      </c>
      <c r="C8" s="850"/>
      <c r="D8" s="851"/>
      <c r="E8" s="855" t="s">
        <v>56</v>
      </c>
      <c r="F8" s="856"/>
      <c r="G8" s="856"/>
      <c r="H8" s="857"/>
      <c r="I8" s="83"/>
      <c r="J8" s="855" t="s">
        <v>67</v>
      </c>
      <c r="K8" s="856"/>
      <c r="L8" s="856"/>
      <c r="M8" s="857"/>
      <c r="N8" s="855" t="s">
        <v>84</v>
      </c>
      <c r="O8" s="856"/>
      <c r="P8" s="856"/>
      <c r="Q8" s="857"/>
      <c r="R8" s="83"/>
      <c r="S8" s="855" t="s">
        <v>57</v>
      </c>
      <c r="T8" s="856"/>
      <c r="U8" s="856"/>
      <c r="V8" s="857"/>
      <c r="W8" s="855" t="s">
        <v>81</v>
      </c>
      <c r="X8" s="856"/>
      <c r="Y8" s="857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6" t="s">
        <v>63</v>
      </c>
      <c r="B9" s="855" t="s">
        <v>65</v>
      </c>
      <c r="C9" s="856"/>
      <c r="D9" s="857"/>
      <c r="E9" s="855" t="s">
        <v>55</v>
      </c>
      <c r="F9" s="856"/>
      <c r="G9" s="856"/>
      <c r="H9" s="857"/>
      <c r="I9" s="83"/>
      <c r="J9" s="855" t="s">
        <v>13</v>
      </c>
      <c r="K9" s="856"/>
      <c r="L9" s="856"/>
      <c r="M9" s="857"/>
      <c r="N9" s="855" t="s">
        <v>55</v>
      </c>
      <c r="O9" s="856"/>
      <c r="P9" s="856"/>
      <c r="Q9" s="857"/>
      <c r="R9" s="83"/>
      <c r="S9" s="187"/>
      <c r="T9" s="81" t="s">
        <v>55</v>
      </c>
      <c r="U9" s="81"/>
      <c r="V9" s="81"/>
      <c r="W9" s="855" t="s">
        <v>82</v>
      </c>
      <c r="X9" s="856"/>
      <c r="Y9" s="857"/>
      <c r="Z9" s="89"/>
      <c r="AA9" s="89"/>
      <c r="AB9" s="91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79"/>
      <c r="AP9" s="91"/>
      <c r="AQ9" s="6"/>
      <c r="AR9" s="6"/>
      <c r="AS9" s="6" t="s">
        <v>76</v>
      </c>
      <c r="AT9" s="204" t="s">
        <v>362</v>
      </c>
      <c r="AU9" s="41"/>
      <c r="AV9" s="41"/>
    </row>
    <row r="10" spans="1:48" ht="27">
      <c r="A10" s="188"/>
      <c r="B10" s="861" t="s">
        <v>66</v>
      </c>
      <c r="C10" s="853"/>
      <c r="D10" s="854"/>
      <c r="E10" s="189"/>
      <c r="F10" s="189"/>
      <c r="G10" s="81"/>
      <c r="H10" s="190"/>
      <c r="I10" s="191"/>
      <c r="J10" s="81"/>
      <c r="K10" s="81"/>
      <c r="L10" s="81"/>
      <c r="M10" s="190"/>
      <c r="N10" s="861"/>
      <c r="O10" s="853"/>
      <c r="P10" s="853"/>
      <c r="Q10" s="854"/>
      <c r="R10" s="83"/>
      <c r="S10" s="187"/>
      <c r="T10" s="81"/>
      <c r="U10" s="81"/>
      <c r="V10" s="81"/>
      <c r="W10" s="187"/>
      <c r="X10" s="81"/>
      <c r="Y10" s="188"/>
      <c r="Z10" s="58"/>
      <c r="AA10" s="58"/>
      <c r="AB10" s="58"/>
      <c r="AC10" s="214"/>
      <c r="AD10" s="214"/>
      <c r="AE10" s="214"/>
      <c r="AF10" s="217" t="str">
        <f>Лист8!AF9</f>
        <v>на «16»февраля 2022г.</v>
      </c>
      <c r="AG10" s="217"/>
      <c r="AH10" s="217"/>
      <c r="AI10" s="217"/>
      <c r="AJ10" s="217"/>
      <c r="AK10" s="217"/>
      <c r="AL10" s="217"/>
      <c r="AM10" s="217"/>
      <c r="AN10" s="217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2">
        <v>1</v>
      </c>
      <c r="B11" s="193"/>
      <c r="C11" s="194">
        <v>2</v>
      </c>
      <c r="D11" s="195"/>
      <c r="E11" s="196"/>
      <c r="F11" s="196"/>
      <c r="G11" s="196">
        <v>3</v>
      </c>
      <c r="H11" s="197"/>
      <c r="I11" s="196"/>
      <c r="J11" s="196"/>
      <c r="K11" s="196">
        <v>4</v>
      </c>
      <c r="L11" s="196"/>
      <c r="M11" s="197"/>
      <c r="N11" s="196"/>
      <c r="O11" s="196"/>
      <c r="P11" s="196">
        <v>5</v>
      </c>
      <c r="Q11" s="197"/>
      <c r="R11" s="196"/>
      <c r="S11" s="198"/>
      <c r="T11" s="196">
        <v>6</v>
      </c>
      <c r="U11" s="196"/>
      <c r="V11" s="196"/>
      <c r="W11" s="858">
        <v>7</v>
      </c>
      <c r="X11" s="859"/>
      <c r="Y11" s="860"/>
      <c r="Z11" s="89"/>
      <c r="AA11" s="89"/>
      <c r="AB11" s="91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79"/>
      <c r="AP11" s="91"/>
      <c r="AQ11" s="6"/>
      <c r="AR11" s="6" t="s">
        <v>78</v>
      </c>
      <c r="AS11" s="84"/>
      <c r="AT11" s="49" t="s">
        <v>87</v>
      </c>
      <c r="AU11" s="41"/>
      <c r="AV11" s="41"/>
    </row>
    <row r="12" spans="1:48" ht="27.75" thickBot="1">
      <c r="A12" s="51"/>
      <c r="B12" s="698"/>
      <c r="C12" s="699"/>
      <c r="D12" s="700"/>
      <c r="E12" s="622">
        <v>50</v>
      </c>
      <c r="F12" s="623"/>
      <c r="G12" s="623"/>
      <c r="H12" s="634"/>
      <c r="I12" s="132"/>
      <c r="J12" s="622" t="s">
        <v>201</v>
      </c>
      <c r="K12" s="623"/>
      <c r="L12" s="117"/>
      <c r="M12" s="113">
        <v>0</v>
      </c>
      <c r="N12" s="658">
        <f>M12*E12</f>
        <v>0</v>
      </c>
      <c r="O12" s="659"/>
      <c r="P12" s="659"/>
      <c r="Q12" s="660"/>
      <c r="R12" s="132"/>
      <c r="S12" s="622">
        <f>Лист2!F44</f>
        <v>0</v>
      </c>
      <c r="T12" s="623"/>
      <c r="U12" s="623"/>
      <c r="V12" s="634"/>
      <c r="W12" s="648"/>
      <c r="X12" s="649"/>
      <c r="Y12" s="650"/>
      <c r="Z12" s="89"/>
      <c r="AA12" s="89"/>
      <c r="AB12" s="91"/>
      <c r="AC12" s="217" t="s">
        <v>86</v>
      </c>
      <c r="AD12" s="217"/>
      <c r="AE12" s="217"/>
      <c r="AF12" s="215"/>
      <c r="AG12" s="215"/>
      <c r="AH12" s="217"/>
      <c r="AI12" s="217"/>
      <c r="AJ12" s="217"/>
      <c r="AK12" s="217"/>
      <c r="AL12" s="217"/>
      <c r="AM12" s="217"/>
      <c r="AN12" s="217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01"/>
      <c r="C13" s="702"/>
      <c r="D13" s="703"/>
      <c r="E13" s="619">
        <v>20</v>
      </c>
      <c r="F13" s="620"/>
      <c r="G13" s="620"/>
      <c r="H13" s="621"/>
      <c r="I13" s="131"/>
      <c r="J13" s="619" t="s">
        <v>156</v>
      </c>
      <c r="K13" s="620"/>
      <c r="L13" s="131"/>
      <c r="M13" s="114">
        <v>1</v>
      </c>
      <c r="N13" s="658">
        <f>M13*E13</f>
        <v>20</v>
      </c>
      <c r="O13" s="659"/>
      <c r="P13" s="659"/>
      <c r="Q13" s="660"/>
      <c r="R13" s="118"/>
      <c r="S13" s="619">
        <f>Лист2!F56</f>
        <v>12.65</v>
      </c>
      <c r="T13" s="620"/>
      <c r="U13" s="620"/>
      <c r="V13" s="621"/>
      <c r="W13" s="651"/>
      <c r="X13" s="652"/>
      <c r="Y13" s="653"/>
      <c r="Z13" s="89"/>
      <c r="AA13" s="89"/>
      <c r="AB13" s="91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01"/>
      <c r="C14" s="702"/>
      <c r="D14" s="703"/>
      <c r="E14" s="619">
        <v>10</v>
      </c>
      <c r="F14" s="620"/>
      <c r="G14" s="620"/>
      <c r="H14" s="621"/>
      <c r="I14" s="131"/>
      <c r="J14" s="619" t="s">
        <v>157</v>
      </c>
      <c r="K14" s="620"/>
      <c r="L14" s="119"/>
      <c r="M14" s="115">
        <v>1</v>
      </c>
      <c r="N14" s="622">
        <f>M14*E14</f>
        <v>10</v>
      </c>
      <c r="O14" s="623"/>
      <c r="P14" s="623"/>
      <c r="Q14" s="634"/>
      <c r="R14" s="118"/>
      <c r="S14" s="635">
        <f>Лист2!F58</f>
        <v>6.3250000000000002</v>
      </c>
      <c r="T14" s="636"/>
      <c r="U14" s="636"/>
      <c r="V14" s="637"/>
      <c r="W14" s="651"/>
      <c r="X14" s="652"/>
      <c r="Y14" s="654"/>
      <c r="Z14" s="89"/>
      <c r="AA14" s="89"/>
      <c r="AB14" s="91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635">
        <f>S18+S14+S13+S12</f>
        <v>59.055</v>
      </c>
      <c r="T15" s="636"/>
      <c r="U15" s="636"/>
      <c r="V15" s="637"/>
      <c r="W15" s="143"/>
      <c r="X15" s="144"/>
      <c r="Y15" s="145"/>
      <c r="Z15" s="89"/>
      <c r="AA15" s="89"/>
      <c r="AB15" s="91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01"/>
      <c r="C16" s="702"/>
      <c r="D16" s="703"/>
      <c r="E16" s="619">
        <v>50</v>
      </c>
      <c r="F16" s="620"/>
      <c r="G16" s="620"/>
      <c r="H16" s="621"/>
      <c r="I16" s="120"/>
      <c r="J16" s="619" t="s">
        <v>359</v>
      </c>
      <c r="K16" s="620"/>
      <c r="L16" s="131"/>
      <c r="M16" s="114">
        <v>1</v>
      </c>
      <c r="N16" s="619">
        <f>M16*E16</f>
        <v>50</v>
      </c>
      <c r="O16" s="620"/>
      <c r="P16" s="620"/>
      <c r="Q16" s="620"/>
      <c r="R16" s="120"/>
      <c r="S16" s="635">
        <f>Лист2!F38</f>
        <v>67.81</v>
      </c>
      <c r="T16" s="636"/>
      <c r="U16" s="636"/>
      <c r="V16" s="637"/>
      <c r="W16" s="651"/>
      <c r="X16" s="652"/>
      <c r="Y16" s="654"/>
      <c r="Z16" s="89"/>
      <c r="AA16" s="89"/>
      <c r="AB16" s="91"/>
      <c r="AC16" s="217" t="s">
        <v>356</v>
      </c>
      <c r="AD16" s="217"/>
      <c r="AE16" s="217"/>
      <c r="AF16" s="215"/>
      <c r="AG16" s="215"/>
      <c r="AH16" s="217"/>
      <c r="AI16" s="217"/>
      <c r="AJ16" s="217"/>
      <c r="AK16" s="217"/>
      <c r="AL16" s="217"/>
      <c r="AM16" s="217"/>
      <c r="AN16" s="217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01"/>
      <c r="C17" s="702"/>
      <c r="D17" s="703"/>
      <c r="E17" s="619"/>
      <c r="F17" s="620"/>
      <c r="G17" s="620"/>
      <c r="H17" s="621"/>
      <c r="I17" s="120"/>
      <c r="J17" s="619"/>
      <c r="K17" s="620"/>
      <c r="L17" s="131"/>
      <c r="M17" s="114"/>
      <c r="N17" s="619"/>
      <c r="O17" s="620"/>
      <c r="P17" s="620"/>
      <c r="Q17" s="620"/>
      <c r="R17" s="120"/>
      <c r="S17" s="619"/>
      <c r="T17" s="620"/>
      <c r="U17" s="620"/>
      <c r="V17" s="621"/>
      <c r="W17" s="651"/>
      <c r="X17" s="652"/>
      <c r="Y17" s="654"/>
      <c r="Z17" s="89"/>
      <c r="AA17" s="89"/>
      <c r="AB17" s="91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95"/>
      <c r="C18" s="696"/>
      <c r="D18" s="697"/>
      <c r="E18" s="630"/>
      <c r="F18" s="631"/>
      <c r="G18" s="631"/>
      <c r="H18" s="632"/>
      <c r="I18" s="121"/>
      <c r="J18" s="630" t="s">
        <v>98</v>
      </c>
      <c r="K18" s="631"/>
      <c r="L18" s="119"/>
      <c r="M18" s="115">
        <f>M12+M13+M14</f>
        <v>2</v>
      </c>
      <c r="N18" s="619"/>
      <c r="O18" s="620"/>
      <c r="P18" s="620"/>
      <c r="Q18" s="620"/>
      <c r="R18" s="122"/>
      <c r="S18" s="635">
        <f>Лист2!F57+Лист2!F59+Лист2!F45+Лист2!F39</f>
        <v>40.08</v>
      </c>
      <c r="T18" s="636"/>
      <c r="U18" s="636"/>
      <c r="V18" s="637"/>
      <c r="W18" s="651"/>
      <c r="X18" s="652"/>
      <c r="Y18" s="654"/>
      <c r="Z18" s="89"/>
      <c r="AA18" s="89"/>
      <c r="AB18" s="91"/>
      <c r="AC18" s="217" t="s">
        <v>254</v>
      </c>
      <c r="AD18" s="217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88</v>
      </c>
      <c r="L19" s="122"/>
      <c r="M19" s="116">
        <f>M16+M17+M18</f>
        <v>3</v>
      </c>
      <c r="N19" s="630">
        <f>SUM(N12:Q18)</f>
        <v>80</v>
      </c>
      <c r="O19" s="631"/>
      <c r="P19" s="631"/>
      <c r="Q19" s="632"/>
      <c r="R19" s="135"/>
      <c r="S19" s="633">
        <f>AV100</f>
        <v>123.15783750000003</v>
      </c>
      <c r="T19" s="638"/>
      <c r="U19" s="638"/>
      <c r="V19" s="639"/>
      <c r="W19" s="655"/>
      <c r="X19" s="656"/>
      <c r="Y19" s="657"/>
      <c r="Z19" s="89"/>
      <c r="AA19" s="89"/>
      <c r="AB19" s="91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73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58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72" t="s">
        <v>8</v>
      </c>
      <c r="AU21" s="673"/>
      <c r="AV21" s="6"/>
    </row>
    <row r="22" spans="1:48">
      <c r="A22" s="12"/>
      <c r="B22" s="14"/>
      <c r="C22" s="4" t="s">
        <v>72</v>
      </c>
      <c r="D22" s="624" t="s">
        <v>18</v>
      </c>
      <c r="E22" s="625"/>
      <c r="F22" s="625"/>
      <c r="G22" s="625"/>
      <c r="H22" s="625"/>
      <c r="I22" s="625"/>
      <c r="J22" s="625"/>
      <c r="K22" s="625"/>
      <c r="L22" s="625"/>
      <c r="M22" s="625"/>
      <c r="N22" s="626"/>
      <c r="O22" s="133"/>
      <c r="P22" s="624" t="s">
        <v>19</v>
      </c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6"/>
      <c r="AC22" s="624" t="s">
        <v>20</v>
      </c>
      <c r="AD22" s="625"/>
      <c r="AE22" s="625"/>
      <c r="AF22" s="625"/>
      <c r="AG22" s="625"/>
      <c r="AH22" s="626"/>
      <c r="AI22" s="624" t="s">
        <v>21</v>
      </c>
      <c r="AJ22" s="625"/>
      <c r="AK22" s="625"/>
      <c r="AL22" s="625"/>
      <c r="AM22" s="625"/>
      <c r="AN22" s="625"/>
      <c r="AO22" s="626"/>
      <c r="AP22" s="24" t="s">
        <v>59</v>
      </c>
      <c r="AQ22" s="23"/>
      <c r="AR22" s="23"/>
      <c r="AS22" s="16"/>
      <c r="AT22" s="646" t="s">
        <v>3</v>
      </c>
      <c r="AU22" s="647"/>
      <c r="AV22" s="6"/>
    </row>
    <row r="23" spans="1:48">
      <c r="A23" s="1"/>
      <c r="B23" s="4"/>
      <c r="C23" s="4" t="s">
        <v>71</v>
      </c>
      <c r="D23" s="627"/>
      <c r="E23" s="628"/>
      <c r="F23" s="628"/>
      <c r="G23" s="628"/>
      <c r="H23" s="628"/>
      <c r="I23" s="628"/>
      <c r="J23" s="628"/>
      <c r="K23" s="628"/>
      <c r="L23" s="628"/>
      <c r="M23" s="628"/>
      <c r="N23" s="629"/>
      <c r="O23" s="134"/>
      <c r="P23" s="627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9"/>
      <c r="AC23" s="627"/>
      <c r="AD23" s="628"/>
      <c r="AE23" s="628"/>
      <c r="AF23" s="628"/>
      <c r="AG23" s="628"/>
      <c r="AH23" s="629"/>
      <c r="AI23" s="627"/>
      <c r="AJ23" s="628"/>
      <c r="AK23" s="628"/>
      <c r="AL23" s="628"/>
      <c r="AM23" s="628"/>
      <c r="AN23" s="628"/>
      <c r="AO23" s="629"/>
      <c r="AP23" s="26" t="s">
        <v>17</v>
      </c>
      <c r="AQ23" s="25"/>
      <c r="AR23" s="25"/>
      <c r="AS23" s="2"/>
      <c r="AT23" s="661" t="s">
        <v>53</v>
      </c>
      <c r="AU23" s="662"/>
      <c r="AV23" s="7"/>
    </row>
    <row r="24" spans="1:48" ht="26.25" customHeight="1">
      <c r="A24" s="1" t="s">
        <v>74</v>
      </c>
      <c r="B24" s="4" t="s">
        <v>75</v>
      </c>
      <c r="C24" s="4" t="s">
        <v>9</v>
      </c>
      <c r="D24" s="683" t="s">
        <v>306</v>
      </c>
      <c r="E24" s="684"/>
      <c r="F24" s="153"/>
      <c r="G24" s="613" t="s">
        <v>235</v>
      </c>
      <c r="H24" s="614"/>
      <c r="I24" s="153"/>
      <c r="J24" s="844"/>
      <c r="K24" s="845"/>
      <c r="L24" s="153"/>
      <c r="M24" s="613" t="s">
        <v>328</v>
      </c>
      <c r="N24" s="614"/>
      <c r="O24" s="153"/>
      <c r="P24" s="640"/>
      <c r="Q24" s="641"/>
      <c r="R24" s="154"/>
      <c r="S24" s="640"/>
      <c r="T24" s="641"/>
      <c r="U24" s="109"/>
      <c r="V24" s="640"/>
      <c r="W24" s="641"/>
      <c r="X24" s="109"/>
      <c r="Y24" s="640"/>
      <c r="Z24" s="641"/>
      <c r="AA24" s="153"/>
      <c r="AB24" s="613" t="s">
        <v>313</v>
      </c>
      <c r="AC24" s="614"/>
      <c r="AD24" s="109"/>
      <c r="AE24" s="640"/>
      <c r="AF24" s="641"/>
      <c r="AG24" s="109"/>
      <c r="AH24" s="601" t="s">
        <v>323</v>
      </c>
      <c r="AI24" s="602"/>
      <c r="AJ24" s="383"/>
      <c r="AK24" s="601" t="s">
        <v>319</v>
      </c>
      <c r="AL24" s="602"/>
      <c r="AM24" s="109"/>
      <c r="AN24" s="640"/>
      <c r="AO24" s="641"/>
      <c r="AP24" s="640"/>
      <c r="AQ24" s="641"/>
      <c r="AR24" s="640"/>
      <c r="AS24" s="641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85"/>
      <c r="E25" s="686"/>
      <c r="F25" s="155"/>
      <c r="G25" s="615"/>
      <c r="H25" s="616"/>
      <c r="I25" s="155"/>
      <c r="J25" s="846"/>
      <c r="K25" s="847"/>
      <c r="L25" s="155"/>
      <c r="M25" s="615"/>
      <c r="N25" s="616"/>
      <c r="O25" s="155"/>
      <c r="P25" s="642"/>
      <c r="Q25" s="643"/>
      <c r="R25" s="156"/>
      <c r="S25" s="642"/>
      <c r="T25" s="643"/>
      <c r="U25" s="111"/>
      <c r="V25" s="642"/>
      <c r="W25" s="643"/>
      <c r="X25" s="111"/>
      <c r="Y25" s="642"/>
      <c r="Z25" s="643"/>
      <c r="AA25" s="155"/>
      <c r="AB25" s="615"/>
      <c r="AC25" s="616"/>
      <c r="AD25" s="111"/>
      <c r="AE25" s="642"/>
      <c r="AF25" s="643"/>
      <c r="AG25" s="111"/>
      <c r="AH25" s="603"/>
      <c r="AI25" s="604"/>
      <c r="AJ25" s="384"/>
      <c r="AK25" s="603"/>
      <c r="AL25" s="604"/>
      <c r="AM25" s="111"/>
      <c r="AN25" s="642"/>
      <c r="AO25" s="643"/>
      <c r="AP25" s="642"/>
      <c r="AQ25" s="643"/>
      <c r="AR25" s="642"/>
      <c r="AS25" s="643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87"/>
      <c r="E26" s="688"/>
      <c r="F26" s="157"/>
      <c r="G26" s="617"/>
      <c r="H26" s="618"/>
      <c r="I26" s="157"/>
      <c r="J26" s="848"/>
      <c r="K26" s="849"/>
      <c r="L26" s="157"/>
      <c r="M26" s="617"/>
      <c r="N26" s="618"/>
      <c r="O26" s="157"/>
      <c r="P26" s="644"/>
      <c r="Q26" s="645"/>
      <c r="R26" s="158"/>
      <c r="S26" s="644"/>
      <c r="T26" s="645"/>
      <c r="U26" s="112"/>
      <c r="V26" s="644"/>
      <c r="W26" s="645"/>
      <c r="X26" s="112"/>
      <c r="Y26" s="644"/>
      <c r="Z26" s="645"/>
      <c r="AA26" s="157"/>
      <c r="AB26" s="617"/>
      <c r="AC26" s="618"/>
      <c r="AD26" s="112"/>
      <c r="AE26" s="644"/>
      <c r="AF26" s="645"/>
      <c r="AG26" s="112"/>
      <c r="AH26" s="605"/>
      <c r="AI26" s="606"/>
      <c r="AJ26" s="385"/>
      <c r="AK26" s="605"/>
      <c r="AL26" s="606"/>
      <c r="AM26" s="112"/>
      <c r="AN26" s="644"/>
      <c r="AO26" s="645"/>
      <c r="AP26" s="644"/>
      <c r="AQ26" s="645"/>
      <c r="AR26" s="644"/>
      <c r="AS26" s="645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9">
        <v>22</v>
      </c>
      <c r="E27" s="379">
        <v>23</v>
      </c>
      <c r="F27" s="379"/>
      <c r="G27" s="379">
        <v>24</v>
      </c>
      <c r="H27" s="379">
        <v>25</v>
      </c>
      <c r="I27" s="379"/>
      <c r="J27" s="379">
        <v>26</v>
      </c>
      <c r="K27" s="379">
        <v>27</v>
      </c>
      <c r="L27" s="27"/>
      <c r="M27" s="379">
        <v>18</v>
      </c>
      <c r="N27" s="379">
        <v>19</v>
      </c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13">
        <v>20</v>
      </c>
      <c r="AC27" s="379">
        <v>21</v>
      </c>
      <c r="AD27" s="27"/>
      <c r="AE27" s="27">
        <v>22</v>
      </c>
      <c r="AF27" s="27">
        <v>23</v>
      </c>
      <c r="AG27" s="27"/>
      <c r="AH27" s="378">
        <v>24</v>
      </c>
      <c r="AI27" s="378">
        <v>25</v>
      </c>
      <c r="AJ27" s="378"/>
      <c r="AK27" s="378"/>
      <c r="AL27" s="378"/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59">
        <v>1</v>
      </c>
      <c r="E28" s="159"/>
      <c r="F28" s="159"/>
      <c r="G28" s="159">
        <v>1</v>
      </c>
      <c r="H28" s="159"/>
      <c r="I28" s="159"/>
      <c r="J28" s="159"/>
      <c r="K28" s="159"/>
      <c r="L28" s="159"/>
      <c r="M28" s="159">
        <v>1</v>
      </c>
      <c r="N28" s="159"/>
      <c r="O28" s="159"/>
      <c r="P28" s="108"/>
      <c r="Q28" s="108"/>
      <c r="R28" s="159"/>
      <c r="S28" s="108"/>
      <c r="T28" s="108"/>
      <c r="U28" s="108"/>
      <c r="V28" s="108"/>
      <c r="W28" s="108"/>
      <c r="X28" s="108"/>
      <c r="Y28" s="108"/>
      <c r="Z28" s="108"/>
      <c r="AA28" s="159"/>
      <c r="AB28" s="159">
        <v>1.5</v>
      </c>
      <c r="AC28" s="514"/>
      <c r="AD28" s="159"/>
      <c r="AE28" s="108"/>
      <c r="AF28" s="108"/>
      <c r="AG28" s="108"/>
      <c r="AH28" s="115">
        <v>1.5</v>
      </c>
      <c r="AI28" s="115"/>
      <c r="AJ28" s="115"/>
      <c r="AK28" s="115">
        <v>2.5</v>
      </c>
      <c r="AL28" s="115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27" thickBot="1">
      <c r="A29" s="30" t="s">
        <v>23</v>
      </c>
      <c r="B29" s="31"/>
      <c r="C29" s="31"/>
      <c r="D29" s="160">
        <v>90</v>
      </c>
      <c r="E29" s="160"/>
      <c r="F29" s="160"/>
      <c r="G29" s="160" t="s">
        <v>343</v>
      </c>
      <c r="H29" s="160"/>
      <c r="I29" s="160"/>
      <c r="J29" s="160"/>
      <c r="K29" s="160"/>
      <c r="L29" s="160"/>
      <c r="M29" s="518">
        <v>150</v>
      </c>
      <c r="N29" s="160"/>
      <c r="O29" s="160"/>
      <c r="P29" s="123"/>
      <c r="Q29" s="123"/>
      <c r="R29" s="160"/>
      <c r="S29" s="123"/>
      <c r="T29" s="123"/>
      <c r="U29" s="123"/>
      <c r="V29" s="224"/>
      <c r="W29" s="123"/>
      <c r="X29" s="124"/>
      <c r="Y29" s="840"/>
      <c r="Z29" s="841"/>
      <c r="AA29" s="161"/>
      <c r="AB29" s="160">
        <v>200</v>
      </c>
      <c r="AC29" s="515"/>
      <c r="AD29" s="160"/>
      <c r="AE29" s="123"/>
      <c r="AF29" s="123"/>
      <c r="AG29" s="123"/>
      <c r="AH29" s="322" t="s">
        <v>343</v>
      </c>
      <c r="AI29" s="322"/>
      <c r="AJ29" s="322"/>
      <c r="AK29" s="322">
        <v>200</v>
      </c>
      <c r="AL29" s="322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90" t="s">
        <v>68</v>
      </c>
      <c r="B30" s="5"/>
      <c r="C30" s="103" t="s">
        <v>191</v>
      </c>
      <c r="D30" s="380"/>
      <c r="E30" s="380">
        <f>D30*D28</f>
        <v>0</v>
      </c>
      <c r="F30" s="380">
        <f>E30*T30</f>
        <v>0</v>
      </c>
      <c r="G30" s="380"/>
      <c r="H30" s="380"/>
      <c r="I30" s="380"/>
      <c r="J30" s="380"/>
      <c r="K30" s="380"/>
      <c r="L30" s="92"/>
      <c r="M30" s="380"/>
      <c r="N30" s="380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80"/>
      <c r="AC30" s="516">
        <f>AB30*AB28</f>
        <v>0</v>
      </c>
      <c r="AD30" s="92">
        <f>AC30*AU30</f>
        <v>0</v>
      </c>
      <c r="AE30" s="221"/>
      <c r="AF30" s="221"/>
      <c r="AG30" s="92">
        <f>AF30*AU30</f>
        <v>0</v>
      </c>
      <c r="AH30" s="323"/>
      <c r="AI30" s="323"/>
      <c r="AJ30" s="323"/>
      <c r="AK30" s="323"/>
      <c r="AL30" s="323"/>
      <c r="AM30" s="92">
        <f>AL30*AU30</f>
        <v>0</v>
      </c>
      <c r="AN30" s="92"/>
      <c r="AO30" s="92"/>
      <c r="AP30" s="92"/>
      <c r="AQ30" s="92"/>
      <c r="AR30" s="92"/>
      <c r="AS30" s="92"/>
      <c r="AT30" s="389">
        <f>E30+H30+K30+N30+Q30+T30+W30+Z30+AC30+AF30+AI30+AL30+AO30+AQ30+AS30</f>
        <v>0</v>
      </c>
      <c r="AU30" s="590">
        <v>510</v>
      </c>
      <c r="AV30" s="88">
        <f>AT30*AU30</f>
        <v>0</v>
      </c>
    </row>
    <row r="31" spans="1:48" ht="39.950000000000003" customHeight="1">
      <c r="A31" s="290" t="s">
        <v>223</v>
      </c>
      <c r="B31" s="5"/>
      <c r="C31" s="103" t="s">
        <v>191</v>
      </c>
      <c r="D31" s="380"/>
      <c r="E31" s="380">
        <f>D31*D28</f>
        <v>0</v>
      </c>
      <c r="F31" s="380">
        <f t="shared" ref="F31:F53" si="0">E31*T31</f>
        <v>0</v>
      </c>
      <c r="G31" s="380"/>
      <c r="H31" s="380"/>
      <c r="I31" s="380"/>
      <c r="J31" s="380"/>
      <c r="K31" s="380"/>
      <c r="L31" s="92"/>
      <c r="M31" s="380"/>
      <c r="N31" s="380"/>
      <c r="O31" s="92"/>
      <c r="P31" s="92"/>
      <c r="Q31" s="92"/>
      <c r="R31" s="92">
        <f t="shared" ref="R31:R53" si="1">Q31*AU31</f>
        <v>0</v>
      </c>
      <c r="S31" s="92"/>
      <c r="T31" s="92"/>
      <c r="U31" s="92">
        <f t="shared" ref="U31:U52" si="2">T31*AU31</f>
        <v>0</v>
      </c>
      <c r="V31" s="92"/>
      <c r="W31" s="92"/>
      <c r="X31" s="92">
        <f t="shared" ref="X31:X53" si="3">W31*AU31</f>
        <v>0</v>
      </c>
      <c r="Y31" s="92"/>
      <c r="Z31" s="92"/>
      <c r="AA31" s="92">
        <f t="shared" ref="AA31:AA53" si="4">Z31*AU31</f>
        <v>0</v>
      </c>
      <c r="AB31" s="380"/>
      <c r="AC31" s="516"/>
      <c r="AD31" s="92">
        <f t="shared" ref="AD31:AD53" si="5">AC31*AU31</f>
        <v>0</v>
      </c>
      <c r="AE31" s="221"/>
      <c r="AF31" s="221"/>
      <c r="AG31" s="92">
        <f t="shared" ref="AG31:AG53" si="6">AF31*AU31</f>
        <v>0</v>
      </c>
      <c r="AH31" s="323"/>
      <c r="AI31" s="323"/>
      <c r="AJ31" s="323"/>
      <c r="AK31" s="323"/>
      <c r="AL31" s="323"/>
      <c r="AM31" s="92">
        <f t="shared" ref="AM31:AM53" si="7">AL31*AU31</f>
        <v>0</v>
      </c>
      <c r="AN31" s="92"/>
      <c r="AO31" s="92"/>
      <c r="AP31" s="92"/>
      <c r="AQ31" s="92"/>
      <c r="AR31" s="92"/>
      <c r="AS31" s="92"/>
      <c r="AT31" s="389">
        <f t="shared" ref="AT31:AT53" si="8">E31+H31+K31+N31+Q31+T31+W31+Z31+AC31+AF31+AI31+AL31+AO31+AQ31+AS31</f>
        <v>0</v>
      </c>
      <c r="AU31" s="590">
        <v>502.2</v>
      </c>
      <c r="AV31" s="88">
        <f t="shared" ref="AV31:AV53" si="9">AT31*AU31</f>
        <v>0</v>
      </c>
    </row>
    <row r="32" spans="1:48" ht="39.950000000000003" customHeight="1">
      <c r="A32" s="290" t="s">
        <v>216</v>
      </c>
      <c r="B32" s="5"/>
      <c r="C32" s="103" t="s">
        <v>191</v>
      </c>
      <c r="D32" s="380">
        <v>0.1061</v>
      </c>
      <c r="E32" s="380">
        <f>D32*D28</f>
        <v>0.1061</v>
      </c>
      <c r="F32" s="380">
        <f t="shared" si="0"/>
        <v>0</v>
      </c>
      <c r="G32" s="380"/>
      <c r="H32" s="380"/>
      <c r="I32" s="380"/>
      <c r="J32" s="380"/>
      <c r="K32" s="380"/>
      <c r="L32" s="92"/>
      <c r="M32" s="380"/>
      <c r="N32" s="380"/>
      <c r="O32" s="92"/>
      <c r="P32" s="92"/>
      <c r="Q32" s="92"/>
      <c r="R32" s="92">
        <f t="shared" si="1"/>
        <v>0</v>
      </c>
      <c r="S32" s="92"/>
      <c r="T32" s="92"/>
      <c r="U32" s="92">
        <f t="shared" si="2"/>
        <v>0</v>
      </c>
      <c r="V32" s="92"/>
      <c r="W32" s="92"/>
      <c r="X32" s="92">
        <f t="shared" si="3"/>
        <v>0</v>
      </c>
      <c r="Y32" s="92"/>
      <c r="Z32" s="92"/>
      <c r="AA32" s="92">
        <f t="shared" si="4"/>
        <v>0</v>
      </c>
      <c r="AB32" s="380"/>
      <c r="AC32" s="516">
        <f>AB32*AB28</f>
        <v>0</v>
      </c>
      <c r="AD32" s="92">
        <f t="shared" si="5"/>
        <v>0</v>
      </c>
      <c r="AE32" s="221"/>
      <c r="AF32" s="221"/>
      <c r="AG32" s="92">
        <f t="shared" si="6"/>
        <v>0</v>
      </c>
      <c r="AH32" s="323"/>
      <c r="AI32" s="323"/>
      <c r="AJ32" s="323"/>
      <c r="AK32" s="323"/>
      <c r="AL32" s="323"/>
      <c r="AM32" s="92">
        <f t="shared" si="7"/>
        <v>0</v>
      </c>
      <c r="AN32" s="92"/>
      <c r="AO32" s="92"/>
      <c r="AP32" s="92"/>
      <c r="AQ32" s="92"/>
      <c r="AR32" s="92"/>
      <c r="AS32" s="92"/>
      <c r="AT32" s="389">
        <f t="shared" si="8"/>
        <v>0.1061</v>
      </c>
      <c r="AU32" s="590">
        <v>555</v>
      </c>
      <c r="AV32" s="88">
        <f t="shared" si="9"/>
        <v>58.8855</v>
      </c>
    </row>
    <row r="33" spans="1:48" ht="84" customHeight="1">
      <c r="A33" s="290" t="s">
        <v>24</v>
      </c>
      <c r="B33" s="5"/>
      <c r="C33" s="103" t="s">
        <v>191</v>
      </c>
      <c r="D33" s="380"/>
      <c r="E33" s="380"/>
      <c r="F33" s="380">
        <f t="shared" si="0"/>
        <v>0</v>
      </c>
      <c r="G33" s="380"/>
      <c r="H33" s="380"/>
      <c r="I33" s="380"/>
      <c r="J33" s="380"/>
      <c r="K33" s="380"/>
      <c r="L33" s="92"/>
      <c r="M33" s="380"/>
      <c r="N33" s="380"/>
      <c r="O33" s="92"/>
      <c r="P33" s="92"/>
      <c r="Q33" s="92"/>
      <c r="R33" s="92">
        <f t="shared" si="1"/>
        <v>0</v>
      </c>
      <c r="S33" s="92"/>
      <c r="T33" s="92"/>
      <c r="U33" s="92">
        <f t="shared" si="2"/>
        <v>0</v>
      </c>
      <c r="V33" s="92"/>
      <c r="W33" s="92"/>
      <c r="X33" s="92">
        <f t="shared" si="3"/>
        <v>0</v>
      </c>
      <c r="Y33" s="92"/>
      <c r="Z33" s="92"/>
      <c r="AA33" s="92">
        <f t="shared" si="4"/>
        <v>0</v>
      </c>
      <c r="AB33" s="380"/>
      <c r="AC33" s="516"/>
      <c r="AD33" s="92">
        <f t="shared" si="5"/>
        <v>0</v>
      </c>
      <c r="AE33" s="221"/>
      <c r="AF33" s="221"/>
      <c r="AG33" s="92">
        <f t="shared" si="6"/>
        <v>0</v>
      </c>
      <c r="AH33" s="323"/>
      <c r="AI33" s="323"/>
      <c r="AJ33" s="323"/>
      <c r="AK33" s="323"/>
      <c r="AL33" s="323"/>
      <c r="AM33" s="92">
        <f t="shared" si="7"/>
        <v>0</v>
      </c>
      <c r="AN33" s="92"/>
      <c r="AO33" s="92"/>
      <c r="AP33" s="92"/>
      <c r="AQ33" s="92"/>
      <c r="AR33" s="92"/>
      <c r="AS33" s="92"/>
      <c r="AT33" s="389">
        <f t="shared" si="8"/>
        <v>0</v>
      </c>
      <c r="AU33" s="590">
        <v>241.5</v>
      </c>
      <c r="AV33" s="88">
        <f t="shared" si="9"/>
        <v>0</v>
      </c>
    </row>
    <row r="34" spans="1:48" ht="39.950000000000003" customHeight="1">
      <c r="A34" s="290" t="s">
        <v>288</v>
      </c>
      <c r="B34" s="5"/>
      <c r="C34" s="103" t="s">
        <v>191</v>
      </c>
      <c r="D34" s="380"/>
      <c r="E34" s="380">
        <f>D34*D28</f>
        <v>0</v>
      </c>
      <c r="F34" s="380">
        <f t="shared" si="0"/>
        <v>0</v>
      </c>
      <c r="G34" s="380"/>
      <c r="H34" s="380"/>
      <c r="I34" s="380"/>
      <c r="J34" s="380"/>
      <c r="K34" s="380"/>
      <c r="L34" s="92"/>
      <c r="M34" s="380"/>
      <c r="N34" s="380"/>
      <c r="O34" s="92"/>
      <c r="P34" s="92"/>
      <c r="Q34" s="92"/>
      <c r="R34" s="92">
        <f t="shared" si="1"/>
        <v>0</v>
      </c>
      <c r="S34" s="92"/>
      <c r="T34" s="92"/>
      <c r="U34" s="92">
        <f t="shared" si="2"/>
        <v>0</v>
      </c>
      <c r="V34" s="92"/>
      <c r="W34" s="92"/>
      <c r="X34" s="92">
        <f t="shared" si="3"/>
        <v>0</v>
      </c>
      <c r="Y34" s="92"/>
      <c r="Z34" s="92"/>
      <c r="AA34" s="92">
        <f t="shared" si="4"/>
        <v>0</v>
      </c>
      <c r="AB34" s="380"/>
      <c r="AC34" s="516">
        <f>AB34*AB28</f>
        <v>0</v>
      </c>
      <c r="AD34" s="92">
        <f t="shared" si="5"/>
        <v>0</v>
      </c>
      <c r="AE34" s="221"/>
      <c r="AF34" s="221"/>
      <c r="AG34" s="92">
        <f t="shared" si="6"/>
        <v>0</v>
      </c>
      <c r="AH34" s="323"/>
      <c r="AI34" s="323"/>
      <c r="AJ34" s="323"/>
      <c r="AK34" s="323"/>
      <c r="AL34" s="323"/>
      <c r="AM34" s="92">
        <f t="shared" si="7"/>
        <v>0</v>
      </c>
      <c r="AN34" s="92"/>
      <c r="AO34" s="92"/>
      <c r="AP34" s="92"/>
      <c r="AQ34" s="92"/>
      <c r="AR34" s="92"/>
      <c r="AS34" s="92"/>
      <c r="AT34" s="389">
        <f t="shared" si="8"/>
        <v>0</v>
      </c>
      <c r="AU34" s="590">
        <v>343.5</v>
      </c>
      <c r="AV34" s="88">
        <f t="shared" si="9"/>
        <v>0</v>
      </c>
    </row>
    <row r="35" spans="1:48" ht="39.950000000000003" customHeight="1">
      <c r="A35" s="290" t="s">
        <v>25</v>
      </c>
      <c r="B35" s="5"/>
      <c r="C35" s="103" t="s">
        <v>191</v>
      </c>
      <c r="D35" s="380"/>
      <c r="E35" s="380"/>
      <c r="F35" s="380">
        <f t="shared" si="0"/>
        <v>0</v>
      </c>
      <c r="G35" s="380"/>
      <c r="H35" s="380"/>
      <c r="I35" s="380"/>
      <c r="J35" s="380"/>
      <c r="K35" s="380"/>
      <c r="L35" s="92"/>
      <c r="M35" s="380"/>
      <c r="N35" s="380"/>
      <c r="O35" s="92"/>
      <c r="P35" s="92"/>
      <c r="Q35" s="92"/>
      <c r="R35" s="92">
        <f t="shared" si="1"/>
        <v>0</v>
      </c>
      <c r="S35" s="92"/>
      <c r="T35" s="92"/>
      <c r="U35" s="92">
        <f t="shared" si="2"/>
        <v>0</v>
      </c>
      <c r="V35" s="92"/>
      <c r="W35" s="92"/>
      <c r="X35" s="92">
        <f t="shared" si="3"/>
        <v>0</v>
      </c>
      <c r="Y35" s="92"/>
      <c r="Z35" s="92"/>
      <c r="AA35" s="92">
        <f t="shared" si="4"/>
        <v>0</v>
      </c>
      <c r="AB35" s="380"/>
      <c r="AC35" s="516"/>
      <c r="AD35" s="92">
        <f t="shared" si="5"/>
        <v>0</v>
      </c>
      <c r="AE35" s="221"/>
      <c r="AF35" s="221"/>
      <c r="AG35" s="92">
        <f t="shared" si="6"/>
        <v>0</v>
      </c>
      <c r="AH35" s="323"/>
      <c r="AI35" s="323"/>
      <c r="AJ35" s="323"/>
      <c r="AK35" s="323"/>
      <c r="AL35" s="323"/>
      <c r="AM35" s="92">
        <f t="shared" si="7"/>
        <v>0</v>
      </c>
      <c r="AN35" s="92"/>
      <c r="AO35" s="92"/>
      <c r="AP35" s="92"/>
      <c r="AQ35" s="92"/>
      <c r="AR35" s="92"/>
      <c r="AS35" s="92"/>
      <c r="AT35" s="389">
        <f t="shared" si="8"/>
        <v>0</v>
      </c>
      <c r="AU35" s="590"/>
      <c r="AV35" s="88">
        <f t="shared" si="9"/>
        <v>0</v>
      </c>
    </row>
    <row r="36" spans="1:48" ht="39.950000000000003" customHeight="1">
      <c r="A36" s="290" t="s">
        <v>295</v>
      </c>
      <c r="B36" s="5"/>
      <c r="C36" s="103" t="s">
        <v>191</v>
      </c>
      <c r="D36" s="380"/>
      <c r="E36" s="380"/>
      <c r="F36" s="380">
        <f t="shared" si="0"/>
        <v>0</v>
      </c>
      <c r="G36" s="380"/>
      <c r="H36" s="380"/>
      <c r="I36" s="380"/>
      <c r="J36" s="380"/>
      <c r="K36" s="380"/>
      <c r="L36" s="92"/>
      <c r="M36" s="380"/>
      <c r="N36" s="380"/>
      <c r="O36" s="92"/>
      <c r="P36" s="92"/>
      <c r="Q36" s="92"/>
      <c r="R36" s="92">
        <f t="shared" si="1"/>
        <v>0</v>
      </c>
      <c r="S36" s="92"/>
      <c r="T36" s="92"/>
      <c r="U36" s="92">
        <f t="shared" si="2"/>
        <v>0</v>
      </c>
      <c r="V36" s="92"/>
      <c r="W36" s="92"/>
      <c r="X36" s="92">
        <f t="shared" si="3"/>
        <v>0</v>
      </c>
      <c r="Y36" s="92"/>
      <c r="Z36" s="92"/>
      <c r="AA36" s="92">
        <f t="shared" si="4"/>
        <v>0</v>
      </c>
      <c r="AB36" s="380"/>
      <c r="AC36" s="516"/>
      <c r="AD36" s="92">
        <f t="shared" si="5"/>
        <v>0</v>
      </c>
      <c r="AE36" s="221"/>
      <c r="AF36" s="221"/>
      <c r="AG36" s="92">
        <f t="shared" si="6"/>
        <v>0</v>
      </c>
      <c r="AH36" s="323"/>
      <c r="AI36" s="323"/>
      <c r="AJ36" s="323"/>
      <c r="AK36" s="323"/>
      <c r="AL36" s="323"/>
      <c r="AM36" s="92">
        <f t="shared" si="7"/>
        <v>0</v>
      </c>
      <c r="AN36" s="92"/>
      <c r="AO36" s="92"/>
      <c r="AP36" s="92"/>
      <c r="AQ36" s="92"/>
      <c r="AR36" s="92"/>
      <c r="AS36" s="92"/>
      <c r="AT36" s="389">
        <f t="shared" si="8"/>
        <v>0</v>
      </c>
      <c r="AU36" s="590">
        <v>195</v>
      </c>
      <c r="AV36" s="88">
        <f t="shared" si="9"/>
        <v>0</v>
      </c>
    </row>
    <row r="37" spans="1:48" ht="39.950000000000003" customHeight="1">
      <c r="A37" s="290" t="s">
        <v>220</v>
      </c>
      <c r="B37" s="5"/>
      <c r="C37" s="103" t="s">
        <v>191</v>
      </c>
      <c r="D37" s="380"/>
      <c r="E37" s="380"/>
      <c r="F37" s="380">
        <f t="shared" si="0"/>
        <v>0</v>
      </c>
      <c r="G37" s="380"/>
      <c r="H37" s="380"/>
      <c r="I37" s="380"/>
      <c r="J37" s="380"/>
      <c r="K37" s="380"/>
      <c r="L37" s="92"/>
      <c r="M37" s="380"/>
      <c r="N37" s="380"/>
      <c r="O37" s="92"/>
      <c r="P37" s="92"/>
      <c r="Q37" s="92"/>
      <c r="R37" s="92">
        <f t="shared" si="1"/>
        <v>0</v>
      </c>
      <c r="S37" s="92"/>
      <c r="T37" s="92"/>
      <c r="U37" s="92">
        <f t="shared" si="2"/>
        <v>0</v>
      </c>
      <c r="V37" s="92"/>
      <c r="W37" s="92"/>
      <c r="X37" s="92">
        <f t="shared" si="3"/>
        <v>0</v>
      </c>
      <c r="Y37" s="92"/>
      <c r="Z37" s="92"/>
      <c r="AA37" s="92">
        <f t="shared" si="4"/>
        <v>0</v>
      </c>
      <c r="AB37" s="380"/>
      <c r="AC37" s="516"/>
      <c r="AD37" s="92">
        <f t="shared" si="5"/>
        <v>0</v>
      </c>
      <c r="AE37" s="221"/>
      <c r="AF37" s="221"/>
      <c r="AG37" s="92">
        <f t="shared" si="6"/>
        <v>0</v>
      </c>
      <c r="AH37" s="323"/>
      <c r="AI37" s="323"/>
      <c r="AJ37" s="323"/>
      <c r="AK37" s="323"/>
      <c r="AL37" s="323"/>
      <c r="AM37" s="92">
        <f t="shared" si="7"/>
        <v>0</v>
      </c>
      <c r="AN37" s="92"/>
      <c r="AO37" s="92"/>
      <c r="AP37" s="92"/>
      <c r="AQ37" s="92"/>
      <c r="AR37" s="92"/>
      <c r="AS37" s="92"/>
      <c r="AT37" s="389">
        <f t="shared" si="8"/>
        <v>0</v>
      </c>
      <c r="AU37" s="590">
        <v>450</v>
      </c>
      <c r="AV37" s="88">
        <f t="shared" si="9"/>
        <v>0</v>
      </c>
    </row>
    <row r="38" spans="1:48" ht="39.950000000000003" customHeight="1">
      <c r="A38" s="290" t="s">
        <v>26</v>
      </c>
      <c r="B38" s="5"/>
      <c r="C38" s="103" t="s">
        <v>191</v>
      </c>
      <c r="D38" s="380"/>
      <c r="E38" s="380"/>
      <c r="F38" s="380">
        <f t="shared" si="0"/>
        <v>0</v>
      </c>
      <c r="G38" s="380"/>
      <c r="H38" s="380"/>
      <c r="I38" s="380"/>
      <c r="J38" s="380"/>
      <c r="K38" s="380"/>
      <c r="L38" s="92"/>
      <c r="M38" s="380"/>
      <c r="N38" s="380"/>
      <c r="O38" s="92"/>
      <c r="P38" s="92"/>
      <c r="Q38" s="92"/>
      <c r="R38" s="92">
        <f t="shared" si="1"/>
        <v>0</v>
      </c>
      <c r="S38" s="92"/>
      <c r="T38" s="92"/>
      <c r="U38" s="92">
        <f t="shared" si="2"/>
        <v>0</v>
      </c>
      <c r="V38" s="92"/>
      <c r="W38" s="92"/>
      <c r="X38" s="92">
        <f t="shared" si="3"/>
        <v>0</v>
      </c>
      <c r="Y38" s="92"/>
      <c r="Z38" s="92"/>
      <c r="AA38" s="92">
        <f t="shared" si="4"/>
        <v>0</v>
      </c>
      <c r="AB38" s="380"/>
      <c r="AC38" s="516"/>
      <c r="AD38" s="92">
        <f t="shared" si="5"/>
        <v>0</v>
      </c>
      <c r="AE38" s="221"/>
      <c r="AF38" s="221"/>
      <c r="AG38" s="92">
        <f t="shared" si="6"/>
        <v>0</v>
      </c>
      <c r="AH38" s="323"/>
      <c r="AI38" s="323"/>
      <c r="AJ38" s="323"/>
      <c r="AK38" s="323"/>
      <c r="AL38" s="323"/>
      <c r="AM38" s="92">
        <f t="shared" si="7"/>
        <v>0</v>
      </c>
      <c r="AN38" s="92"/>
      <c r="AO38" s="92"/>
      <c r="AP38" s="92"/>
      <c r="AQ38" s="92"/>
      <c r="AR38" s="92"/>
      <c r="AS38" s="92"/>
      <c r="AT38" s="389">
        <f t="shared" si="8"/>
        <v>0</v>
      </c>
      <c r="AU38" s="590"/>
      <c r="AV38" s="88">
        <f t="shared" si="9"/>
        <v>0</v>
      </c>
    </row>
    <row r="39" spans="1:48" ht="39.950000000000003" customHeight="1">
      <c r="A39" s="290" t="s">
        <v>214</v>
      </c>
      <c r="B39" s="5"/>
      <c r="C39" s="103" t="s">
        <v>191</v>
      </c>
      <c r="D39" s="380"/>
      <c r="E39" s="380"/>
      <c r="F39" s="380">
        <f t="shared" si="0"/>
        <v>0</v>
      </c>
      <c r="G39" s="380"/>
      <c r="H39" s="380"/>
      <c r="I39" s="380"/>
      <c r="J39" s="380"/>
      <c r="K39" s="380"/>
      <c r="L39" s="92"/>
      <c r="M39" s="380"/>
      <c r="N39" s="380"/>
      <c r="O39" s="92"/>
      <c r="P39" s="92"/>
      <c r="Q39" s="92"/>
      <c r="R39" s="92">
        <f t="shared" si="1"/>
        <v>0</v>
      </c>
      <c r="S39" s="92"/>
      <c r="T39" s="92"/>
      <c r="U39" s="92">
        <f t="shared" si="2"/>
        <v>0</v>
      </c>
      <c r="V39" s="92"/>
      <c r="W39" s="92"/>
      <c r="X39" s="92">
        <f t="shared" si="3"/>
        <v>0</v>
      </c>
      <c r="Y39" s="92"/>
      <c r="Z39" s="92"/>
      <c r="AA39" s="92">
        <f t="shared" si="4"/>
        <v>0</v>
      </c>
      <c r="AB39" s="380"/>
      <c r="AC39" s="516"/>
      <c r="AD39" s="92">
        <f t="shared" si="5"/>
        <v>0</v>
      </c>
      <c r="AE39" s="221"/>
      <c r="AF39" s="221"/>
      <c r="AG39" s="92">
        <f t="shared" si="6"/>
        <v>0</v>
      </c>
      <c r="AH39" s="323"/>
      <c r="AI39" s="323"/>
      <c r="AJ39" s="323"/>
      <c r="AK39" s="323"/>
      <c r="AL39" s="323"/>
      <c r="AM39" s="92">
        <f t="shared" si="7"/>
        <v>0</v>
      </c>
      <c r="AN39" s="92"/>
      <c r="AO39" s="92"/>
      <c r="AP39" s="92"/>
      <c r="AQ39" s="92"/>
      <c r="AR39" s="92"/>
      <c r="AS39" s="92"/>
      <c r="AT39" s="389">
        <f t="shared" si="8"/>
        <v>0</v>
      </c>
      <c r="AU39" s="591"/>
      <c r="AV39" s="88">
        <f t="shared" si="9"/>
        <v>0</v>
      </c>
    </row>
    <row r="40" spans="1:48" ht="39.950000000000003" customHeight="1">
      <c r="A40" s="290" t="s">
        <v>27</v>
      </c>
      <c r="B40" s="5"/>
      <c r="C40" s="103" t="s">
        <v>191</v>
      </c>
      <c r="D40" s="380">
        <v>3.3E-3</v>
      </c>
      <c r="E40" s="380">
        <f>D40*D28</f>
        <v>3.3E-3</v>
      </c>
      <c r="F40" s="380">
        <f t="shared" si="0"/>
        <v>0</v>
      </c>
      <c r="G40" s="380"/>
      <c r="H40" s="380"/>
      <c r="I40" s="380"/>
      <c r="J40" s="380"/>
      <c r="K40" s="380"/>
      <c r="L40" s="92"/>
      <c r="M40" s="380">
        <v>4.0000000000000001E-3</v>
      </c>
      <c r="N40" s="380">
        <f>M40*M28</f>
        <v>4.0000000000000001E-3</v>
      </c>
      <c r="O40" s="92"/>
      <c r="P40" s="92"/>
      <c r="Q40" s="92"/>
      <c r="R40" s="92">
        <f t="shared" si="1"/>
        <v>0</v>
      </c>
      <c r="S40" s="92"/>
      <c r="T40" s="92"/>
      <c r="U40" s="92">
        <f t="shared" si="2"/>
        <v>0</v>
      </c>
      <c r="V40" s="92"/>
      <c r="W40" s="92"/>
      <c r="X40" s="92">
        <f t="shared" si="3"/>
        <v>0</v>
      </c>
      <c r="Y40" s="92"/>
      <c r="Z40" s="92"/>
      <c r="AA40" s="92">
        <f t="shared" si="4"/>
        <v>0</v>
      </c>
      <c r="AB40" s="380"/>
      <c r="AC40" s="516"/>
      <c r="AD40" s="92">
        <f t="shared" si="5"/>
        <v>0</v>
      </c>
      <c r="AE40" s="221"/>
      <c r="AF40" s="221"/>
      <c r="AG40" s="92">
        <f t="shared" si="6"/>
        <v>0</v>
      </c>
      <c r="AH40" s="323"/>
      <c r="AI40" s="323"/>
      <c r="AJ40" s="323"/>
      <c r="AK40" s="323"/>
      <c r="AL40" s="323"/>
      <c r="AM40" s="92">
        <f t="shared" si="7"/>
        <v>0</v>
      </c>
      <c r="AN40" s="92"/>
      <c r="AO40" s="92"/>
      <c r="AP40" s="92"/>
      <c r="AQ40" s="92"/>
      <c r="AR40" s="92"/>
      <c r="AS40" s="92"/>
      <c r="AT40" s="390">
        <f t="shared" si="8"/>
        <v>7.3000000000000001E-3</v>
      </c>
      <c r="AU40" s="592">
        <v>1020</v>
      </c>
      <c r="AV40" s="88">
        <f t="shared" si="9"/>
        <v>7.4459999999999997</v>
      </c>
    </row>
    <row r="41" spans="1:48" ht="39.950000000000003" customHeight="1">
      <c r="A41" s="290" t="s">
        <v>28</v>
      </c>
      <c r="B41" s="5"/>
      <c r="C41" s="103" t="s">
        <v>191</v>
      </c>
      <c r="D41" s="380"/>
      <c r="E41" s="380"/>
      <c r="F41" s="380">
        <f t="shared" si="0"/>
        <v>0</v>
      </c>
      <c r="G41" s="380"/>
      <c r="H41" s="380"/>
      <c r="I41" s="380"/>
      <c r="J41" s="380"/>
      <c r="K41" s="380"/>
      <c r="L41" s="92"/>
      <c r="M41" s="380"/>
      <c r="N41" s="380"/>
      <c r="O41" s="92"/>
      <c r="P41" s="92"/>
      <c r="Q41" s="92"/>
      <c r="R41" s="92">
        <f t="shared" si="1"/>
        <v>0</v>
      </c>
      <c r="S41" s="92"/>
      <c r="T41" s="92"/>
      <c r="U41" s="92">
        <f t="shared" si="2"/>
        <v>0</v>
      </c>
      <c r="V41" s="92"/>
      <c r="W41" s="92"/>
      <c r="X41" s="92">
        <f t="shared" si="3"/>
        <v>0</v>
      </c>
      <c r="Y41" s="92"/>
      <c r="Z41" s="92"/>
      <c r="AA41" s="92">
        <f t="shared" si="4"/>
        <v>0</v>
      </c>
      <c r="AB41" s="380"/>
      <c r="AC41" s="516"/>
      <c r="AD41" s="92">
        <f t="shared" si="5"/>
        <v>0</v>
      </c>
      <c r="AE41" s="221"/>
      <c r="AF41" s="221"/>
      <c r="AG41" s="92">
        <f t="shared" si="6"/>
        <v>0</v>
      </c>
      <c r="AH41" s="323"/>
      <c r="AI41" s="323"/>
      <c r="AJ41" s="323"/>
      <c r="AK41" s="323"/>
      <c r="AL41" s="323"/>
      <c r="AM41" s="92">
        <f t="shared" si="7"/>
        <v>0</v>
      </c>
      <c r="AN41" s="92"/>
      <c r="AO41" s="92"/>
      <c r="AP41" s="92"/>
      <c r="AQ41" s="92"/>
      <c r="AR41" s="92"/>
      <c r="AS41" s="92"/>
      <c r="AT41" s="389">
        <f t="shared" si="8"/>
        <v>0</v>
      </c>
      <c r="AU41" s="592"/>
      <c r="AV41" s="88">
        <f t="shared" si="9"/>
        <v>0</v>
      </c>
    </row>
    <row r="42" spans="1:48" ht="39.950000000000003" customHeight="1">
      <c r="A42" s="290" t="s">
        <v>219</v>
      </c>
      <c r="B42" s="5"/>
      <c r="C42" s="103" t="s">
        <v>191</v>
      </c>
      <c r="D42" s="380"/>
      <c r="E42" s="380"/>
      <c r="F42" s="380">
        <f t="shared" si="0"/>
        <v>0</v>
      </c>
      <c r="G42" s="380"/>
      <c r="H42" s="380"/>
      <c r="I42" s="380"/>
      <c r="J42" s="380"/>
      <c r="K42" s="380"/>
      <c r="L42" s="92"/>
      <c r="M42" s="380"/>
      <c r="N42" s="380"/>
      <c r="O42" s="92"/>
      <c r="P42" s="92"/>
      <c r="Q42" s="92"/>
      <c r="R42" s="92">
        <f t="shared" si="1"/>
        <v>0</v>
      </c>
      <c r="S42" s="92"/>
      <c r="T42" s="92"/>
      <c r="U42" s="92">
        <f t="shared" si="2"/>
        <v>0</v>
      </c>
      <c r="V42" s="92"/>
      <c r="W42" s="92"/>
      <c r="X42" s="92">
        <f t="shared" si="3"/>
        <v>0</v>
      </c>
      <c r="Y42" s="92"/>
      <c r="Z42" s="92"/>
      <c r="AA42" s="92">
        <f t="shared" si="4"/>
        <v>0</v>
      </c>
      <c r="AB42" s="380"/>
      <c r="AC42" s="516"/>
      <c r="AD42" s="92">
        <f t="shared" si="5"/>
        <v>0</v>
      </c>
      <c r="AE42" s="221"/>
      <c r="AF42" s="221"/>
      <c r="AG42" s="92">
        <f t="shared" si="6"/>
        <v>0</v>
      </c>
      <c r="AH42" s="323"/>
      <c r="AI42" s="323"/>
      <c r="AJ42" s="323"/>
      <c r="AK42" s="323"/>
      <c r="AL42" s="323"/>
      <c r="AM42" s="92">
        <f t="shared" si="7"/>
        <v>0</v>
      </c>
      <c r="AN42" s="92"/>
      <c r="AO42" s="92"/>
      <c r="AP42" s="92"/>
      <c r="AQ42" s="92"/>
      <c r="AR42" s="92"/>
      <c r="AS42" s="92"/>
      <c r="AT42" s="389">
        <f t="shared" si="8"/>
        <v>0</v>
      </c>
      <c r="AU42" s="592"/>
      <c r="AV42" s="88">
        <f t="shared" si="9"/>
        <v>0</v>
      </c>
    </row>
    <row r="43" spans="1:48" ht="39.950000000000003" customHeight="1">
      <c r="A43" s="290" t="s">
        <v>29</v>
      </c>
      <c r="B43" s="5"/>
      <c r="C43" s="103" t="s">
        <v>191</v>
      </c>
      <c r="D43" s="380">
        <v>5.0000000000000001E-4</v>
      </c>
      <c r="E43" s="380">
        <f>D43*D28</f>
        <v>5.0000000000000001E-4</v>
      </c>
      <c r="F43" s="380">
        <f t="shared" si="0"/>
        <v>0</v>
      </c>
      <c r="G43" s="380"/>
      <c r="H43" s="380"/>
      <c r="I43" s="380"/>
      <c r="J43" s="380"/>
      <c r="K43" s="380"/>
      <c r="L43" s="92"/>
      <c r="M43" s="380">
        <v>1.5E-3</v>
      </c>
      <c r="N43" s="380">
        <f>M43*M28</f>
        <v>1.5E-3</v>
      </c>
      <c r="O43" s="92"/>
      <c r="P43" s="92"/>
      <c r="Q43" s="92"/>
      <c r="R43" s="92">
        <f t="shared" si="1"/>
        <v>0</v>
      </c>
      <c r="S43" s="92"/>
      <c r="T43" s="92"/>
      <c r="U43" s="92">
        <f t="shared" si="2"/>
        <v>0</v>
      </c>
      <c r="V43" s="92"/>
      <c r="W43" s="92"/>
      <c r="X43" s="92">
        <f t="shared" si="3"/>
        <v>0</v>
      </c>
      <c r="Y43" s="92"/>
      <c r="Z43" s="92"/>
      <c r="AA43" s="92">
        <f t="shared" si="4"/>
        <v>0</v>
      </c>
      <c r="AB43" s="380">
        <v>2E-3</v>
      </c>
      <c r="AC43" s="516">
        <f>AB43*AB28</f>
        <v>3.0000000000000001E-3</v>
      </c>
      <c r="AD43" s="92">
        <f t="shared" si="5"/>
        <v>0.67500000000000004</v>
      </c>
      <c r="AE43" s="221"/>
      <c r="AF43" s="221"/>
      <c r="AG43" s="92">
        <f t="shared" si="6"/>
        <v>0</v>
      </c>
      <c r="AH43" s="323"/>
      <c r="AI43" s="323"/>
      <c r="AJ43" s="323"/>
      <c r="AK43" s="323"/>
      <c r="AL43" s="323"/>
      <c r="AM43" s="92">
        <f t="shared" si="7"/>
        <v>0</v>
      </c>
      <c r="AN43" s="92"/>
      <c r="AO43" s="92"/>
      <c r="AP43" s="92"/>
      <c r="AQ43" s="92"/>
      <c r="AR43" s="92"/>
      <c r="AS43" s="92"/>
      <c r="AT43" s="389">
        <f t="shared" si="8"/>
        <v>5.0000000000000001E-3</v>
      </c>
      <c r="AU43" s="592">
        <v>225</v>
      </c>
      <c r="AV43" s="88">
        <f t="shared" si="9"/>
        <v>1.125</v>
      </c>
    </row>
    <row r="44" spans="1:48" ht="39.950000000000003" customHeight="1">
      <c r="A44" s="290" t="s">
        <v>196</v>
      </c>
      <c r="B44" s="5"/>
      <c r="C44" s="103" t="s">
        <v>191</v>
      </c>
      <c r="D44" s="380"/>
      <c r="E44" s="380"/>
      <c r="F44" s="380">
        <f t="shared" si="0"/>
        <v>0</v>
      </c>
      <c r="G44" s="380"/>
      <c r="H44" s="380"/>
      <c r="I44" s="380"/>
      <c r="J44" s="380"/>
      <c r="K44" s="380">
        <f>J44*J28</f>
        <v>0</v>
      </c>
      <c r="L44" s="92"/>
      <c r="M44" s="380"/>
      <c r="N44" s="380"/>
      <c r="O44" s="92"/>
      <c r="P44" s="92"/>
      <c r="Q44" s="92"/>
      <c r="R44" s="92">
        <f t="shared" si="1"/>
        <v>0</v>
      </c>
      <c r="S44" s="92"/>
      <c r="T44" s="92"/>
      <c r="U44" s="92">
        <f t="shared" si="2"/>
        <v>0</v>
      </c>
      <c r="V44" s="92"/>
      <c r="W44" s="92"/>
      <c r="X44" s="92">
        <f t="shared" si="3"/>
        <v>0</v>
      </c>
      <c r="Y44" s="92"/>
      <c r="Z44" s="92"/>
      <c r="AA44" s="92">
        <f t="shared" si="4"/>
        <v>0</v>
      </c>
      <c r="AB44" s="380"/>
      <c r="AC44" s="516"/>
      <c r="AD44" s="92">
        <f t="shared" si="5"/>
        <v>0</v>
      </c>
      <c r="AE44" s="221"/>
      <c r="AF44" s="221"/>
      <c r="AG44" s="92">
        <f t="shared" si="6"/>
        <v>0</v>
      </c>
      <c r="AH44" s="323"/>
      <c r="AI44" s="323"/>
      <c r="AJ44" s="323"/>
      <c r="AK44" s="323"/>
      <c r="AL44" s="323"/>
      <c r="AM44" s="92">
        <f t="shared" si="7"/>
        <v>0</v>
      </c>
      <c r="AN44" s="92"/>
      <c r="AO44" s="92"/>
      <c r="AP44" s="92"/>
      <c r="AQ44" s="92"/>
      <c r="AR44" s="92"/>
      <c r="AS44" s="92"/>
      <c r="AT44" s="389">
        <f t="shared" si="8"/>
        <v>0</v>
      </c>
      <c r="AU44" s="592">
        <v>67.5</v>
      </c>
      <c r="AV44" s="88">
        <f t="shared" si="9"/>
        <v>0</v>
      </c>
    </row>
    <row r="45" spans="1:48" ht="39.950000000000003" customHeight="1">
      <c r="A45" s="290" t="s">
        <v>213</v>
      </c>
      <c r="B45" s="5"/>
      <c r="C45" s="103" t="s">
        <v>192</v>
      </c>
      <c r="D45" s="380"/>
      <c r="E45" s="380"/>
      <c r="F45" s="380">
        <f t="shared" si="0"/>
        <v>0</v>
      </c>
      <c r="G45" s="380"/>
      <c r="H45" s="380"/>
      <c r="I45" s="380"/>
      <c r="J45" s="380"/>
      <c r="K45" s="380"/>
      <c r="L45" s="92"/>
      <c r="M45" s="380"/>
      <c r="N45" s="380">
        <f>M45*M28</f>
        <v>0</v>
      </c>
      <c r="O45" s="92"/>
      <c r="P45" s="92"/>
      <c r="Q45" s="92"/>
      <c r="R45" s="92">
        <f t="shared" si="1"/>
        <v>0</v>
      </c>
      <c r="S45" s="92"/>
      <c r="T45" s="92"/>
      <c r="U45" s="92">
        <f t="shared" si="2"/>
        <v>0</v>
      </c>
      <c r="V45" s="92"/>
      <c r="W45" s="92"/>
      <c r="X45" s="92">
        <f t="shared" si="3"/>
        <v>0</v>
      </c>
      <c r="Y45" s="92"/>
      <c r="Z45" s="92"/>
      <c r="AA45" s="92">
        <f t="shared" si="4"/>
        <v>0</v>
      </c>
      <c r="AB45" s="380"/>
      <c r="AC45" s="516"/>
      <c r="AD45" s="92">
        <f t="shared" si="5"/>
        <v>0</v>
      </c>
      <c r="AE45" s="221"/>
      <c r="AF45" s="221"/>
      <c r="AG45" s="92">
        <f t="shared" si="6"/>
        <v>0</v>
      </c>
      <c r="AH45" s="323"/>
      <c r="AI45" s="323"/>
      <c r="AJ45" s="323"/>
      <c r="AK45" s="323"/>
      <c r="AL45" s="323">
        <f>AK45*AK28</f>
        <v>0</v>
      </c>
      <c r="AM45" s="92">
        <f t="shared" si="7"/>
        <v>0</v>
      </c>
      <c r="AN45" s="92"/>
      <c r="AO45" s="92"/>
      <c r="AP45" s="92"/>
      <c r="AQ45" s="92"/>
      <c r="AR45" s="92"/>
      <c r="AS45" s="92"/>
      <c r="AT45" s="389">
        <f t="shared" si="8"/>
        <v>0</v>
      </c>
      <c r="AU45" s="592">
        <v>388.5</v>
      </c>
      <c r="AV45" s="88">
        <f t="shared" si="9"/>
        <v>0</v>
      </c>
    </row>
    <row r="46" spans="1:48" ht="39.950000000000003" customHeight="1">
      <c r="A46" s="290" t="s">
        <v>195</v>
      </c>
      <c r="B46" s="5"/>
      <c r="C46" s="103" t="s">
        <v>191</v>
      </c>
      <c r="D46" s="380"/>
      <c r="E46" s="380"/>
      <c r="F46" s="380">
        <f t="shared" si="0"/>
        <v>0</v>
      </c>
      <c r="G46" s="380"/>
      <c r="H46" s="380"/>
      <c r="I46" s="380"/>
      <c r="J46" s="380"/>
      <c r="K46" s="380"/>
      <c r="L46" s="92"/>
      <c r="M46" s="380"/>
      <c r="N46" s="380"/>
      <c r="O46" s="92"/>
      <c r="P46" s="92"/>
      <c r="Q46" s="92"/>
      <c r="R46" s="92">
        <f t="shared" si="1"/>
        <v>0</v>
      </c>
      <c r="S46" s="92"/>
      <c r="T46" s="92"/>
      <c r="U46" s="92">
        <f t="shared" si="2"/>
        <v>0</v>
      </c>
      <c r="V46" s="92"/>
      <c r="W46" s="92"/>
      <c r="X46" s="92">
        <f t="shared" si="3"/>
        <v>0</v>
      </c>
      <c r="Y46" s="92"/>
      <c r="Z46" s="92"/>
      <c r="AA46" s="92">
        <f t="shared" si="4"/>
        <v>0</v>
      </c>
      <c r="AB46" s="380"/>
      <c r="AC46" s="516"/>
      <c r="AD46" s="92">
        <f t="shared" si="5"/>
        <v>0</v>
      </c>
      <c r="AE46" s="221"/>
      <c r="AF46" s="221"/>
      <c r="AG46" s="92">
        <f t="shared" si="6"/>
        <v>0</v>
      </c>
      <c r="AH46" s="323"/>
      <c r="AI46" s="323"/>
      <c r="AJ46" s="323"/>
      <c r="AK46" s="323"/>
      <c r="AL46" s="323"/>
      <c r="AM46" s="92">
        <f t="shared" si="7"/>
        <v>0</v>
      </c>
      <c r="AN46" s="92"/>
      <c r="AO46" s="92"/>
      <c r="AP46" s="92"/>
      <c r="AQ46" s="92"/>
      <c r="AR46" s="92"/>
      <c r="AS46" s="92"/>
      <c r="AT46" s="389">
        <f t="shared" si="8"/>
        <v>0</v>
      </c>
      <c r="AU46" s="592">
        <v>298.5</v>
      </c>
      <c r="AV46" s="88">
        <f t="shared" si="9"/>
        <v>0</v>
      </c>
    </row>
    <row r="47" spans="1:48" ht="39.950000000000003" customHeight="1">
      <c r="A47" s="290" t="s">
        <v>30</v>
      </c>
      <c r="B47" s="5"/>
      <c r="C47" s="103" t="s">
        <v>191</v>
      </c>
      <c r="D47" s="380"/>
      <c r="E47" s="380"/>
      <c r="F47" s="380">
        <f t="shared" si="0"/>
        <v>0</v>
      </c>
      <c r="G47" s="380"/>
      <c r="H47" s="380"/>
      <c r="I47" s="380"/>
      <c r="J47" s="380"/>
      <c r="K47" s="380"/>
      <c r="L47" s="92"/>
      <c r="M47" s="380"/>
      <c r="N47" s="380"/>
      <c r="O47" s="92"/>
      <c r="P47" s="92"/>
      <c r="Q47" s="92"/>
      <c r="R47" s="92">
        <f t="shared" si="1"/>
        <v>0</v>
      </c>
      <c r="S47" s="92"/>
      <c r="T47" s="92"/>
      <c r="U47" s="92">
        <f t="shared" si="2"/>
        <v>0</v>
      </c>
      <c r="V47" s="92"/>
      <c r="W47" s="92"/>
      <c r="X47" s="92">
        <f t="shared" si="3"/>
        <v>0</v>
      </c>
      <c r="Y47" s="92"/>
      <c r="Z47" s="92"/>
      <c r="AA47" s="92">
        <f t="shared" si="4"/>
        <v>0</v>
      </c>
      <c r="AB47" s="380"/>
      <c r="AC47" s="516"/>
      <c r="AD47" s="92">
        <f t="shared" si="5"/>
        <v>0</v>
      </c>
      <c r="AE47" s="221"/>
      <c r="AF47" s="221"/>
      <c r="AG47" s="92">
        <f t="shared" si="6"/>
        <v>0</v>
      </c>
      <c r="AH47" s="323"/>
      <c r="AI47" s="323"/>
      <c r="AJ47" s="323"/>
      <c r="AK47" s="323"/>
      <c r="AL47" s="323"/>
      <c r="AM47" s="92">
        <f t="shared" si="7"/>
        <v>0</v>
      </c>
      <c r="AN47" s="92"/>
      <c r="AO47" s="92"/>
      <c r="AP47" s="92"/>
      <c r="AQ47" s="92"/>
      <c r="AR47" s="92"/>
      <c r="AS47" s="92"/>
      <c r="AT47" s="389">
        <f t="shared" si="8"/>
        <v>0</v>
      </c>
      <c r="AU47" s="592">
        <v>262.5</v>
      </c>
      <c r="AV47" s="88">
        <f t="shared" si="9"/>
        <v>0</v>
      </c>
    </row>
    <row r="48" spans="1:48" ht="39.950000000000003" customHeight="1">
      <c r="A48" s="290" t="s">
        <v>31</v>
      </c>
      <c r="B48" s="5"/>
      <c r="C48" s="103" t="s">
        <v>191</v>
      </c>
      <c r="D48" s="380"/>
      <c r="E48" s="380">
        <f>D48*D28</f>
        <v>0</v>
      </c>
      <c r="F48" s="380">
        <f t="shared" si="0"/>
        <v>0</v>
      </c>
      <c r="G48" s="380"/>
      <c r="H48" s="380"/>
      <c r="I48" s="380"/>
      <c r="J48" s="380"/>
      <c r="K48" s="380"/>
      <c r="L48" s="92"/>
      <c r="M48" s="380"/>
      <c r="N48" s="380"/>
      <c r="O48" s="92"/>
      <c r="P48" s="92"/>
      <c r="Q48" s="92"/>
      <c r="R48" s="92">
        <f t="shared" si="1"/>
        <v>0</v>
      </c>
      <c r="S48" s="92"/>
      <c r="T48" s="92"/>
      <c r="U48" s="92">
        <f t="shared" si="2"/>
        <v>0</v>
      </c>
      <c r="V48" s="92"/>
      <c r="W48" s="92"/>
      <c r="X48" s="92">
        <f t="shared" si="3"/>
        <v>0</v>
      </c>
      <c r="Y48" s="92"/>
      <c r="Z48" s="92"/>
      <c r="AA48" s="92">
        <f t="shared" si="4"/>
        <v>0</v>
      </c>
      <c r="AB48" s="380">
        <v>1.086E-2</v>
      </c>
      <c r="AC48" s="516">
        <f>AB48*AB28</f>
        <v>1.6289999999999999E-2</v>
      </c>
      <c r="AD48" s="92">
        <f t="shared" si="5"/>
        <v>4.5204749999999994</v>
      </c>
      <c r="AE48" s="221"/>
      <c r="AF48" s="221"/>
      <c r="AG48" s="92">
        <f t="shared" si="6"/>
        <v>0</v>
      </c>
      <c r="AH48" s="323"/>
      <c r="AI48" s="323"/>
      <c r="AJ48" s="323"/>
      <c r="AK48" s="323"/>
      <c r="AL48" s="323"/>
      <c r="AM48" s="92">
        <f t="shared" si="7"/>
        <v>0</v>
      </c>
      <c r="AN48" s="92"/>
      <c r="AO48" s="92"/>
      <c r="AP48" s="92"/>
      <c r="AQ48" s="92"/>
      <c r="AR48" s="92"/>
      <c r="AS48" s="92"/>
      <c r="AT48" s="389">
        <f t="shared" si="8"/>
        <v>1.6289999999999999E-2</v>
      </c>
      <c r="AU48" s="592">
        <v>277.5</v>
      </c>
      <c r="AV48" s="88">
        <f t="shared" si="9"/>
        <v>4.5204749999999994</v>
      </c>
    </row>
    <row r="49" spans="1:48" ht="39.950000000000003" customHeight="1">
      <c r="A49" s="290" t="s">
        <v>32</v>
      </c>
      <c r="B49" s="5"/>
      <c r="C49" s="103" t="s">
        <v>191</v>
      </c>
      <c r="D49" s="380"/>
      <c r="E49" s="380"/>
      <c r="F49" s="380">
        <f t="shared" si="0"/>
        <v>0</v>
      </c>
      <c r="G49" s="380"/>
      <c r="H49" s="380"/>
      <c r="I49" s="380"/>
      <c r="J49" s="380"/>
      <c r="K49" s="380"/>
      <c r="L49" s="92"/>
      <c r="M49" s="380"/>
      <c r="N49" s="380"/>
      <c r="O49" s="92"/>
      <c r="P49" s="92"/>
      <c r="Q49" s="92"/>
      <c r="R49" s="92">
        <f t="shared" si="1"/>
        <v>0</v>
      </c>
      <c r="S49" s="92"/>
      <c r="T49" s="92"/>
      <c r="U49" s="92">
        <f t="shared" si="2"/>
        <v>0</v>
      </c>
      <c r="V49" s="92"/>
      <c r="W49" s="92"/>
      <c r="X49" s="92">
        <f t="shared" si="3"/>
        <v>0</v>
      </c>
      <c r="Y49" s="92"/>
      <c r="Z49" s="92"/>
      <c r="AA49" s="92">
        <f t="shared" si="4"/>
        <v>0</v>
      </c>
      <c r="AB49" s="380"/>
      <c r="AC49" s="516"/>
      <c r="AD49" s="92">
        <f t="shared" si="5"/>
        <v>0</v>
      </c>
      <c r="AE49" s="221"/>
      <c r="AF49" s="221"/>
      <c r="AG49" s="92">
        <f t="shared" si="6"/>
        <v>0</v>
      </c>
      <c r="AH49" s="323"/>
      <c r="AI49" s="323"/>
      <c r="AJ49" s="323"/>
      <c r="AK49" s="323"/>
      <c r="AL49" s="323"/>
      <c r="AM49" s="92">
        <f t="shared" si="7"/>
        <v>0</v>
      </c>
      <c r="AN49" s="92"/>
      <c r="AO49" s="92"/>
      <c r="AP49" s="92"/>
      <c r="AQ49" s="92"/>
      <c r="AR49" s="92"/>
      <c r="AS49" s="92"/>
      <c r="AT49" s="389">
        <f t="shared" si="8"/>
        <v>0</v>
      </c>
      <c r="AU49" s="592">
        <v>316.44</v>
      </c>
      <c r="AV49" s="88">
        <f t="shared" si="9"/>
        <v>0</v>
      </c>
    </row>
    <row r="50" spans="1:48" ht="39.950000000000003" customHeight="1">
      <c r="A50" s="290" t="s">
        <v>312</v>
      </c>
      <c r="B50" s="5"/>
      <c r="C50" s="103" t="s">
        <v>191</v>
      </c>
      <c r="D50" s="380"/>
      <c r="E50" s="380"/>
      <c r="F50" s="380">
        <f t="shared" si="0"/>
        <v>0</v>
      </c>
      <c r="G50" s="380"/>
      <c r="H50" s="380"/>
      <c r="I50" s="380"/>
      <c r="J50" s="380"/>
      <c r="K50" s="380"/>
      <c r="L50" s="92"/>
      <c r="M50" s="380">
        <v>4.1200000000000004E-3</v>
      </c>
      <c r="N50" s="380">
        <f>M50*M28</f>
        <v>4.1200000000000004E-3</v>
      </c>
      <c r="O50" s="92"/>
      <c r="P50" s="92"/>
      <c r="Q50" s="92"/>
      <c r="R50" s="92">
        <f t="shared" si="1"/>
        <v>0</v>
      </c>
      <c r="S50" s="92"/>
      <c r="T50" s="92"/>
      <c r="U50" s="92">
        <f t="shared" si="2"/>
        <v>0</v>
      </c>
      <c r="V50" s="92"/>
      <c r="W50" s="92"/>
      <c r="X50" s="92">
        <f t="shared" si="3"/>
        <v>0</v>
      </c>
      <c r="Y50" s="92"/>
      <c r="Z50" s="92"/>
      <c r="AA50" s="92">
        <f t="shared" si="4"/>
        <v>0</v>
      </c>
      <c r="AB50" s="380"/>
      <c r="AC50" s="516"/>
      <c r="AD50" s="92">
        <f t="shared" si="5"/>
        <v>0</v>
      </c>
      <c r="AE50" s="221"/>
      <c r="AF50" s="221"/>
      <c r="AG50" s="92">
        <f t="shared" si="6"/>
        <v>0</v>
      </c>
      <c r="AH50" s="323"/>
      <c r="AI50" s="323"/>
      <c r="AJ50" s="323"/>
      <c r="AK50" s="323"/>
      <c r="AL50" s="323"/>
      <c r="AM50" s="92">
        <f t="shared" si="7"/>
        <v>0</v>
      </c>
      <c r="AN50" s="92"/>
      <c r="AO50" s="92"/>
      <c r="AP50" s="92"/>
      <c r="AQ50" s="92"/>
      <c r="AR50" s="92"/>
      <c r="AS50" s="92"/>
      <c r="AT50" s="389">
        <f t="shared" si="8"/>
        <v>4.1200000000000004E-3</v>
      </c>
      <c r="AU50" s="592">
        <v>787.5</v>
      </c>
      <c r="AV50" s="88">
        <f t="shared" si="9"/>
        <v>3.2445000000000004</v>
      </c>
    </row>
    <row r="51" spans="1:48" ht="39.950000000000003" customHeight="1">
      <c r="A51" s="290" t="s">
        <v>33</v>
      </c>
      <c r="B51" s="5"/>
      <c r="C51" s="103" t="s">
        <v>193</v>
      </c>
      <c r="D51" s="380"/>
      <c r="E51" s="380"/>
      <c r="F51" s="380">
        <f>E51/0.04*T51</f>
        <v>0</v>
      </c>
      <c r="G51" s="380"/>
      <c r="H51" s="380"/>
      <c r="I51" s="380"/>
      <c r="J51" s="380"/>
      <c r="K51" s="380"/>
      <c r="L51" s="92"/>
      <c r="M51" s="380"/>
      <c r="N51" s="380"/>
      <c r="O51" s="92"/>
      <c r="P51" s="92"/>
      <c r="Q51" s="92"/>
      <c r="R51" s="92">
        <f t="shared" si="1"/>
        <v>0</v>
      </c>
      <c r="S51" s="92"/>
      <c r="T51" s="92"/>
      <c r="U51" s="92">
        <f t="shared" si="2"/>
        <v>0</v>
      </c>
      <c r="V51" s="92"/>
      <c r="W51" s="92"/>
      <c r="X51" s="92">
        <f t="shared" si="3"/>
        <v>0</v>
      </c>
      <c r="Y51" s="92"/>
      <c r="Z51" s="92"/>
      <c r="AA51" s="92">
        <f t="shared" si="4"/>
        <v>0</v>
      </c>
      <c r="AB51" s="380"/>
      <c r="AC51" s="516"/>
      <c r="AD51" s="92">
        <f t="shared" si="5"/>
        <v>0</v>
      </c>
      <c r="AE51" s="221"/>
      <c r="AF51" s="221"/>
      <c r="AG51" s="92">
        <f>AF51/0.04*AU51</f>
        <v>0</v>
      </c>
      <c r="AH51" s="323"/>
      <c r="AI51" s="323"/>
      <c r="AJ51" s="323"/>
      <c r="AK51" s="323"/>
      <c r="AL51" s="323"/>
      <c r="AM51" s="92">
        <f t="shared" si="7"/>
        <v>0</v>
      </c>
      <c r="AN51" s="92"/>
      <c r="AO51" s="92"/>
      <c r="AP51" s="92"/>
      <c r="AQ51" s="92"/>
      <c r="AR51" s="92"/>
      <c r="AS51" s="92"/>
      <c r="AT51" s="391">
        <f>(E51+H51+K51+N51+Q51+T51+W51+Z51+AC51+AF51+AI51+AL51+AO51+AQ51+AS51)/0.04</f>
        <v>0</v>
      </c>
      <c r="AU51" s="592">
        <v>10.5</v>
      </c>
      <c r="AV51" s="88">
        <f t="shared" si="9"/>
        <v>0</v>
      </c>
    </row>
    <row r="52" spans="1:48" ht="39.950000000000003" customHeight="1">
      <c r="A52" s="386" t="s">
        <v>317</v>
      </c>
      <c r="B52" s="8"/>
      <c r="C52" s="103" t="s">
        <v>191</v>
      </c>
      <c r="D52" s="381"/>
      <c r="E52" s="381"/>
      <c r="F52" s="380">
        <f t="shared" si="0"/>
        <v>0</v>
      </c>
      <c r="G52" s="381"/>
      <c r="H52" s="381"/>
      <c r="I52" s="380"/>
      <c r="J52" s="381"/>
      <c r="K52" s="381"/>
      <c r="L52" s="92"/>
      <c r="M52" s="381"/>
      <c r="N52" s="381">
        <f>M52*M28</f>
        <v>0</v>
      </c>
      <c r="O52" s="92"/>
      <c r="P52" s="93"/>
      <c r="Q52" s="93"/>
      <c r="R52" s="92">
        <f t="shared" si="1"/>
        <v>0</v>
      </c>
      <c r="S52" s="93"/>
      <c r="T52" s="93"/>
      <c r="U52" s="92">
        <f t="shared" si="2"/>
        <v>0</v>
      </c>
      <c r="V52" s="93"/>
      <c r="W52" s="93"/>
      <c r="X52" s="92">
        <f t="shared" si="3"/>
        <v>0</v>
      </c>
      <c r="Y52" s="93"/>
      <c r="Z52" s="93"/>
      <c r="AA52" s="92">
        <f t="shared" si="4"/>
        <v>0</v>
      </c>
      <c r="AB52" s="381"/>
      <c r="AC52" s="517"/>
      <c r="AD52" s="92">
        <f t="shared" si="5"/>
        <v>0</v>
      </c>
      <c r="AE52" s="222"/>
      <c r="AF52" s="222"/>
      <c r="AG52" s="92">
        <f t="shared" si="6"/>
        <v>0</v>
      </c>
      <c r="AH52" s="324"/>
      <c r="AI52" s="324"/>
      <c r="AJ52" s="323"/>
      <c r="AK52" s="324"/>
      <c r="AL52" s="324"/>
      <c r="AM52" s="92">
        <f>AL52*AU52</f>
        <v>0</v>
      </c>
      <c r="AN52" s="93"/>
      <c r="AO52" s="93"/>
      <c r="AP52" s="93"/>
      <c r="AQ52" s="93"/>
      <c r="AR52" s="93"/>
      <c r="AS52" s="93"/>
      <c r="AT52" s="390">
        <f t="shared" si="8"/>
        <v>0</v>
      </c>
      <c r="AU52" s="591">
        <v>591.84</v>
      </c>
      <c r="AV52" s="88">
        <f t="shared" si="9"/>
        <v>0</v>
      </c>
    </row>
    <row r="53" spans="1:48" ht="39.950000000000003" customHeight="1">
      <c r="A53" s="387" t="s">
        <v>34</v>
      </c>
      <c r="B53" s="8"/>
      <c r="C53" s="103" t="s">
        <v>191</v>
      </c>
      <c r="D53" s="381"/>
      <c r="E53" s="381">
        <f>D53*D28</f>
        <v>0</v>
      </c>
      <c r="F53" s="380">
        <f t="shared" si="0"/>
        <v>0</v>
      </c>
      <c r="G53" s="381"/>
      <c r="H53" s="381"/>
      <c r="I53" s="380"/>
      <c r="J53" s="381"/>
      <c r="K53" s="381"/>
      <c r="L53" s="92"/>
      <c r="M53" s="381"/>
      <c r="N53" s="381"/>
      <c r="O53" s="92"/>
      <c r="P53" s="93"/>
      <c r="Q53" s="93"/>
      <c r="R53" s="92">
        <f t="shared" si="1"/>
        <v>0</v>
      </c>
      <c r="S53" s="93"/>
      <c r="T53" s="93"/>
      <c r="U53" s="92">
        <f>T53*AU53</f>
        <v>0</v>
      </c>
      <c r="V53" s="93"/>
      <c r="W53" s="93"/>
      <c r="X53" s="92">
        <f t="shared" si="3"/>
        <v>0</v>
      </c>
      <c r="Y53" s="93"/>
      <c r="Z53" s="93"/>
      <c r="AA53" s="92">
        <f t="shared" si="4"/>
        <v>0</v>
      </c>
      <c r="AB53" s="381"/>
      <c r="AC53" s="517"/>
      <c r="AD53" s="92">
        <f t="shared" si="5"/>
        <v>0</v>
      </c>
      <c r="AE53" s="222"/>
      <c r="AF53" s="222"/>
      <c r="AG53" s="92">
        <f t="shared" si="6"/>
        <v>0</v>
      </c>
      <c r="AH53" s="324"/>
      <c r="AI53" s="324"/>
      <c r="AJ53" s="323"/>
      <c r="AK53" s="324"/>
      <c r="AL53" s="324"/>
      <c r="AM53" s="92">
        <f t="shared" si="7"/>
        <v>0</v>
      </c>
      <c r="AN53" s="93"/>
      <c r="AO53" s="93"/>
      <c r="AP53" s="93"/>
      <c r="AQ53" s="93"/>
      <c r="AR53" s="93"/>
      <c r="AS53" s="93"/>
      <c r="AT53" s="389">
        <f t="shared" si="8"/>
        <v>0</v>
      </c>
      <c r="AU53" s="591">
        <v>52.5</v>
      </c>
      <c r="AV53" s="88">
        <f t="shared" si="9"/>
        <v>0</v>
      </c>
    </row>
    <row r="54" spans="1:48" ht="26.25">
      <c r="A54" s="548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5.1954749999999992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2" t="s">
        <v>79</v>
      </c>
      <c r="AU54" s="393"/>
    </row>
    <row r="55" spans="1:48" ht="25.5">
      <c r="A55" s="549" t="s">
        <v>73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58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2" t="s">
        <v>8</v>
      </c>
      <c r="AU55" s="843"/>
      <c r="AV55" s="6"/>
    </row>
    <row r="56" spans="1:48" ht="25.5">
      <c r="A56" s="550"/>
      <c r="B56" s="14"/>
      <c r="C56" s="4" t="s">
        <v>72</v>
      </c>
      <c r="D56" s="624" t="s">
        <v>18</v>
      </c>
      <c r="E56" s="625"/>
      <c r="F56" s="625"/>
      <c r="G56" s="625"/>
      <c r="H56" s="625"/>
      <c r="I56" s="625"/>
      <c r="J56" s="625"/>
      <c r="K56" s="625"/>
      <c r="L56" s="625"/>
      <c r="M56" s="625"/>
      <c r="N56" s="626"/>
      <c r="O56" s="133"/>
      <c r="P56" s="624" t="s">
        <v>19</v>
      </c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6"/>
      <c r="AC56" s="624" t="s">
        <v>20</v>
      </c>
      <c r="AD56" s="625"/>
      <c r="AE56" s="625"/>
      <c r="AF56" s="625"/>
      <c r="AG56" s="625"/>
      <c r="AH56" s="626"/>
      <c r="AI56" s="624" t="s">
        <v>21</v>
      </c>
      <c r="AJ56" s="625"/>
      <c r="AK56" s="625"/>
      <c r="AL56" s="625"/>
      <c r="AM56" s="625"/>
      <c r="AN56" s="625"/>
      <c r="AO56" s="626"/>
      <c r="AP56" s="24" t="s">
        <v>16</v>
      </c>
      <c r="AQ56" s="23"/>
      <c r="AR56" s="23"/>
      <c r="AS56" s="16"/>
      <c r="AT56" s="836" t="s">
        <v>3</v>
      </c>
      <c r="AU56" s="837"/>
      <c r="AV56" s="6"/>
    </row>
    <row r="57" spans="1:48" ht="25.5">
      <c r="A57" s="207"/>
      <c r="B57" s="4"/>
      <c r="C57" s="4" t="s">
        <v>71</v>
      </c>
      <c r="D57" s="627"/>
      <c r="E57" s="628"/>
      <c r="F57" s="628"/>
      <c r="G57" s="628"/>
      <c r="H57" s="628"/>
      <c r="I57" s="628"/>
      <c r="J57" s="628"/>
      <c r="K57" s="628"/>
      <c r="L57" s="628"/>
      <c r="M57" s="628"/>
      <c r="N57" s="629"/>
      <c r="O57" s="134"/>
      <c r="P57" s="627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9"/>
      <c r="AC57" s="627"/>
      <c r="AD57" s="628"/>
      <c r="AE57" s="628"/>
      <c r="AF57" s="628"/>
      <c r="AG57" s="628"/>
      <c r="AH57" s="629"/>
      <c r="AI57" s="627"/>
      <c r="AJ57" s="628"/>
      <c r="AK57" s="628"/>
      <c r="AL57" s="628"/>
      <c r="AM57" s="628"/>
      <c r="AN57" s="628"/>
      <c r="AO57" s="629"/>
      <c r="AP57" s="26" t="s">
        <v>17</v>
      </c>
      <c r="AQ57" s="25"/>
      <c r="AR57" s="25"/>
      <c r="AS57" s="2"/>
      <c r="AT57" s="838" t="s">
        <v>53</v>
      </c>
      <c r="AU57" s="839"/>
      <c r="AV57" s="7"/>
    </row>
    <row r="58" spans="1:48" ht="20.25" customHeight="1">
      <c r="A58" s="207" t="s">
        <v>74</v>
      </c>
      <c r="B58" s="4" t="s">
        <v>75</v>
      </c>
      <c r="C58" s="4" t="s">
        <v>9</v>
      </c>
      <c r="D58" s="613" t="str">
        <f>D24</f>
        <v>чахохбили</v>
      </c>
      <c r="E58" s="614"/>
      <c r="F58" s="153"/>
      <c r="G58" s="613" t="str">
        <f>G24</f>
        <v>Хлеб пшеничный/ржаной</v>
      </c>
      <c r="H58" s="614"/>
      <c r="I58" s="153"/>
      <c r="J58" s="613">
        <f>J24</f>
        <v>0</v>
      </c>
      <c r="K58" s="614"/>
      <c r="L58" s="162"/>
      <c r="M58" s="601" t="str">
        <f>M24</f>
        <v>картофель зап с сыром</v>
      </c>
      <c r="N58" s="602"/>
      <c r="O58" s="162"/>
      <c r="P58" s="640"/>
      <c r="Q58" s="641"/>
      <c r="R58" s="162"/>
      <c r="S58" s="640"/>
      <c r="T58" s="641"/>
      <c r="U58" s="109"/>
      <c r="V58" s="640"/>
      <c r="W58" s="641"/>
      <c r="X58" s="109"/>
      <c r="Y58" s="640"/>
      <c r="Z58" s="641"/>
      <c r="AA58" s="162"/>
      <c r="AB58" s="613" t="str">
        <f>AB24</f>
        <v>щи вегет</v>
      </c>
      <c r="AC58" s="614"/>
      <c r="AD58" s="162"/>
      <c r="AE58" s="689"/>
      <c r="AF58" s="690"/>
      <c r="AG58" s="162"/>
      <c r="AH58" s="601" t="str">
        <f>AH24</f>
        <v>хлеб пшен/ржаной</v>
      </c>
      <c r="AI58" s="602"/>
      <c r="AJ58" s="383"/>
      <c r="AK58" s="601" t="str">
        <f>AK24</f>
        <v>чай с скахаром</v>
      </c>
      <c r="AL58" s="602"/>
      <c r="AM58" s="100"/>
      <c r="AN58" s="595"/>
      <c r="AO58" s="596"/>
      <c r="AP58" s="595"/>
      <c r="AQ58" s="596"/>
      <c r="AR58" s="595"/>
      <c r="AS58" s="596"/>
      <c r="AT58" s="394"/>
      <c r="AU58" s="395"/>
      <c r="AV58" s="18"/>
    </row>
    <row r="59" spans="1:48" ht="25.5" customHeight="1">
      <c r="A59" s="207"/>
      <c r="B59" s="4"/>
      <c r="C59" s="4" t="s">
        <v>10</v>
      </c>
      <c r="D59" s="615"/>
      <c r="E59" s="616"/>
      <c r="F59" s="155"/>
      <c r="G59" s="615"/>
      <c r="H59" s="616"/>
      <c r="I59" s="155"/>
      <c r="J59" s="615"/>
      <c r="K59" s="616"/>
      <c r="L59" s="163"/>
      <c r="M59" s="603"/>
      <c r="N59" s="604"/>
      <c r="O59" s="163"/>
      <c r="P59" s="642"/>
      <c r="Q59" s="643"/>
      <c r="R59" s="163"/>
      <c r="S59" s="642"/>
      <c r="T59" s="643"/>
      <c r="U59" s="111"/>
      <c r="V59" s="642"/>
      <c r="W59" s="643"/>
      <c r="X59" s="111"/>
      <c r="Y59" s="642"/>
      <c r="Z59" s="643"/>
      <c r="AA59" s="163"/>
      <c r="AB59" s="615"/>
      <c r="AC59" s="616"/>
      <c r="AD59" s="163"/>
      <c r="AE59" s="691"/>
      <c r="AF59" s="692"/>
      <c r="AG59" s="163"/>
      <c r="AH59" s="603"/>
      <c r="AI59" s="604"/>
      <c r="AJ59" s="384"/>
      <c r="AK59" s="603"/>
      <c r="AL59" s="604"/>
      <c r="AM59" s="101"/>
      <c r="AN59" s="597"/>
      <c r="AO59" s="598"/>
      <c r="AP59" s="597"/>
      <c r="AQ59" s="598"/>
      <c r="AR59" s="597"/>
      <c r="AS59" s="598"/>
      <c r="AT59" s="396" t="s">
        <v>6</v>
      </c>
      <c r="AU59" s="397" t="s">
        <v>4</v>
      </c>
      <c r="AV59" s="4"/>
    </row>
    <row r="60" spans="1:48" ht="25.5" customHeight="1">
      <c r="A60" s="551"/>
      <c r="B60" s="3"/>
      <c r="C60" s="3"/>
      <c r="D60" s="617"/>
      <c r="E60" s="618"/>
      <c r="F60" s="157"/>
      <c r="G60" s="617"/>
      <c r="H60" s="618"/>
      <c r="I60" s="157"/>
      <c r="J60" s="617"/>
      <c r="K60" s="618"/>
      <c r="L60" s="164"/>
      <c r="M60" s="605"/>
      <c r="N60" s="606"/>
      <c r="O60" s="164"/>
      <c r="P60" s="644"/>
      <c r="Q60" s="645"/>
      <c r="R60" s="164"/>
      <c r="S60" s="644"/>
      <c r="T60" s="645"/>
      <c r="U60" s="112"/>
      <c r="V60" s="644"/>
      <c r="W60" s="645"/>
      <c r="X60" s="112"/>
      <c r="Y60" s="644"/>
      <c r="Z60" s="645"/>
      <c r="AA60" s="164"/>
      <c r="AB60" s="617"/>
      <c r="AC60" s="618"/>
      <c r="AD60" s="164"/>
      <c r="AE60" s="693"/>
      <c r="AF60" s="694"/>
      <c r="AG60" s="164"/>
      <c r="AH60" s="605"/>
      <c r="AI60" s="606"/>
      <c r="AJ60" s="385"/>
      <c r="AK60" s="605"/>
      <c r="AL60" s="606"/>
      <c r="AM60" s="102"/>
      <c r="AN60" s="599"/>
      <c r="AO60" s="600"/>
      <c r="AP60" s="599"/>
      <c r="AQ60" s="600"/>
      <c r="AR60" s="599"/>
      <c r="AS60" s="600"/>
      <c r="AT60" s="398" t="s">
        <v>7</v>
      </c>
      <c r="AU60" s="398" t="s">
        <v>5</v>
      </c>
      <c r="AV60" s="3"/>
    </row>
    <row r="61" spans="1:48" ht="25.5">
      <c r="A61" s="552">
        <v>1</v>
      </c>
      <c r="B61" s="27">
        <v>2</v>
      </c>
      <c r="C61" s="27">
        <v>3</v>
      </c>
      <c r="D61" s="379">
        <v>22</v>
      </c>
      <c r="E61" s="379">
        <v>23</v>
      </c>
      <c r="F61" s="379"/>
      <c r="G61" s="379">
        <v>24</v>
      </c>
      <c r="H61" s="379">
        <v>25</v>
      </c>
      <c r="I61" s="379"/>
      <c r="J61" s="379">
        <v>26</v>
      </c>
      <c r="K61" s="379">
        <v>27</v>
      </c>
      <c r="L61" s="27"/>
      <c r="M61" s="378">
        <v>20</v>
      </c>
      <c r="N61" s="378">
        <v>21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13">
        <v>20</v>
      </c>
      <c r="AC61" s="379">
        <v>21</v>
      </c>
      <c r="AD61" s="27"/>
      <c r="AE61" s="266">
        <v>22</v>
      </c>
      <c r="AF61" s="266">
        <v>23</v>
      </c>
      <c r="AG61" s="27"/>
      <c r="AH61" s="378">
        <v>24</v>
      </c>
      <c r="AI61" s="378">
        <v>25</v>
      </c>
      <c r="AJ61" s="378"/>
      <c r="AK61" s="378">
        <v>12</v>
      </c>
      <c r="AL61" s="378">
        <v>13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9">
        <v>34</v>
      </c>
      <c r="AU61" s="399">
        <v>35</v>
      </c>
      <c r="AV61" s="28"/>
    </row>
    <row r="62" spans="1:48" ht="39.950000000000003" customHeight="1">
      <c r="A62" s="387" t="s">
        <v>315</v>
      </c>
      <c r="B62" s="10"/>
      <c r="C62" s="103" t="s">
        <v>191</v>
      </c>
      <c r="D62" s="519"/>
      <c r="E62" s="519"/>
      <c r="F62" s="519">
        <f>E62*T62</f>
        <v>0</v>
      </c>
      <c r="G62" s="519"/>
      <c r="H62" s="519"/>
      <c r="I62" s="519"/>
      <c r="J62" s="519"/>
      <c r="K62" s="519"/>
      <c r="L62" s="95"/>
      <c r="M62" s="382"/>
      <c r="N62" s="382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519"/>
      <c r="AC62" s="520"/>
      <c r="AD62" s="95">
        <f>AC62*AU62</f>
        <v>0</v>
      </c>
      <c r="AE62" s="223"/>
      <c r="AF62" s="223"/>
      <c r="AG62" s="95">
        <f>AF62*AU62</f>
        <v>0</v>
      </c>
      <c r="AH62" s="382"/>
      <c r="AI62" s="382"/>
      <c r="AJ62" s="382"/>
      <c r="AK62" s="382"/>
      <c r="AL62" s="382"/>
      <c r="AM62" s="95">
        <f>AL62*AU62</f>
        <v>0</v>
      </c>
      <c r="AN62" s="95"/>
      <c r="AO62" s="95"/>
      <c r="AP62" s="95"/>
      <c r="AQ62" s="95"/>
      <c r="AR62" s="95"/>
      <c r="AS62" s="95"/>
      <c r="AT62" s="400">
        <f>E62+H62+K62+N62+Q62+T62+W62+Z62+AC62+AF62+AI62+AL62+AO62+AQ62+AS62</f>
        <v>0</v>
      </c>
      <c r="AU62" s="545">
        <v>2920.05</v>
      </c>
      <c r="AV62" s="87">
        <f>AT62*AU62</f>
        <v>0</v>
      </c>
    </row>
    <row r="63" spans="1:48" ht="39.950000000000003" customHeight="1">
      <c r="A63" s="413" t="s">
        <v>36</v>
      </c>
      <c r="B63" s="8"/>
      <c r="C63" s="103" t="s">
        <v>191</v>
      </c>
      <c r="D63" s="381"/>
      <c r="E63" s="381"/>
      <c r="F63" s="519">
        <f t="shared" ref="F63:F93" si="10">E63*T63</f>
        <v>0</v>
      </c>
      <c r="G63" s="381"/>
      <c r="H63" s="381"/>
      <c r="I63" s="519"/>
      <c r="J63" s="381"/>
      <c r="K63" s="381"/>
      <c r="L63" s="95"/>
      <c r="M63" s="324"/>
      <c r="N63" s="324">
        <f>M63*M28</f>
        <v>0</v>
      </c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11">Z63*AU63</f>
        <v>0</v>
      </c>
      <c r="AB63" s="381"/>
      <c r="AC63" s="517"/>
      <c r="AD63" s="95">
        <f t="shared" ref="AD63:AD93" si="12">AC63*AU63</f>
        <v>0</v>
      </c>
      <c r="AE63" s="222"/>
      <c r="AF63" s="222"/>
      <c r="AG63" s="95">
        <f t="shared" ref="AG63:AG93" si="13">AF63*AU63</f>
        <v>0</v>
      </c>
      <c r="AH63" s="324"/>
      <c r="AI63" s="324"/>
      <c r="AJ63" s="382"/>
      <c r="AK63" s="324"/>
      <c r="AL63" s="324"/>
      <c r="AM63" s="95">
        <f t="shared" ref="AM63:AM95" si="14">AL63*AU63</f>
        <v>0</v>
      </c>
      <c r="AN63" s="93"/>
      <c r="AO63" s="93"/>
      <c r="AP63" s="93"/>
      <c r="AQ63" s="93"/>
      <c r="AR63" s="93"/>
      <c r="AS63" s="93"/>
      <c r="AT63" s="400">
        <f t="shared" ref="AT63:AT98" si="15">E63+H63+K63+N63+Q63+T63+W63+Z63+AC63+AF63+AI63+AL63+AO63+AQ63+AS63</f>
        <v>0</v>
      </c>
      <c r="AU63" s="546">
        <v>142.5</v>
      </c>
      <c r="AV63" s="87">
        <f t="shared" ref="AV63:AV98" si="16">AT63*AU63</f>
        <v>0</v>
      </c>
    </row>
    <row r="64" spans="1:48" ht="39.950000000000003" customHeight="1">
      <c r="A64" s="387" t="s">
        <v>37</v>
      </c>
      <c r="B64" s="5"/>
      <c r="C64" s="103" t="s">
        <v>191</v>
      </c>
      <c r="D64" s="380"/>
      <c r="E64" s="380">
        <f>D64*D28</f>
        <v>0</v>
      </c>
      <c r="F64" s="519">
        <f t="shared" si="10"/>
        <v>0</v>
      </c>
      <c r="G64" s="380"/>
      <c r="H64" s="380"/>
      <c r="I64" s="519"/>
      <c r="J64" s="380"/>
      <c r="K64" s="380"/>
      <c r="L64" s="95"/>
      <c r="M64" s="323"/>
      <c r="N64" s="323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11"/>
        <v>0</v>
      </c>
      <c r="AB64" s="380"/>
      <c r="AC64" s="516"/>
      <c r="AD64" s="95">
        <f t="shared" si="12"/>
        <v>0</v>
      </c>
      <c r="AE64" s="221"/>
      <c r="AF64" s="221"/>
      <c r="AG64" s="95">
        <f t="shared" si="13"/>
        <v>0</v>
      </c>
      <c r="AH64" s="323"/>
      <c r="AI64" s="323"/>
      <c r="AJ64" s="382"/>
      <c r="AK64" s="323"/>
      <c r="AL64" s="323"/>
      <c r="AM64" s="95">
        <f t="shared" si="14"/>
        <v>0</v>
      </c>
      <c r="AN64" s="92"/>
      <c r="AO64" s="92"/>
      <c r="AP64" s="92"/>
      <c r="AQ64" s="92"/>
      <c r="AR64" s="92"/>
      <c r="AS64" s="92"/>
      <c r="AT64" s="400">
        <f t="shared" si="15"/>
        <v>0</v>
      </c>
      <c r="AU64" s="547">
        <v>78</v>
      </c>
      <c r="AV64" s="87">
        <f t="shared" si="16"/>
        <v>0</v>
      </c>
    </row>
    <row r="65" spans="1:48" ht="39.950000000000003" customHeight="1">
      <c r="A65" s="290" t="s">
        <v>38</v>
      </c>
      <c r="B65" s="5"/>
      <c r="C65" s="103" t="s">
        <v>191</v>
      </c>
      <c r="D65" s="380"/>
      <c r="E65" s="380">
        <f>D65*D28</f>
        <v>0</v>
      </c>
      <c r="F65" s="519">
        <f t="shared" si="10"/>
        <v>0</v>
      </c>
      <c r="G65" s="380"/>
      <c r="H65" s="380"/>
      <c r="I65" s="519"/>
      <c r="J65" s="380"/>
      <c r="K65" s="380"/>
      <c r="L65" s="95"/>
      <c r="M65" s="323"/>
      <c r="N65" s="323">
        <f>M65*M28</f>
        <v>0</v>
      </c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11"/>
        <v>0</v>
      </c>
      <c r="AB65" s="380"/>
      <c r="AC65" s="516">
        <f>AB65*AB28</f>
        <v>0</v>
      </c>
      <c r="AD65" s="95">
        <f t="shared" si="12"/>
        <v>0</v>
      </c>
      <c r="AE65" s="221"/>
      <c r="AF65" s="221"/>
      <c r="AG65" s="95">
        <f t="shared" si="13"/>
        <v>0</v>
      </c>
      <c r="AH65" s="323"/>
      <c r="AI65" s="323"/>
      <c r="AJ65" s="382"/>
      <c r="AK65" s="323"/>
      <c r="AL65" s="323"/>
      <c r="AM65" s="95">
        <f t="shared" si="14"/>
        <v>0</v>
      </c>
      <c r="AN65" s="92"/>
      <c r="AO65" s="92"/>
      <c r="AP65" s="92"/>
      <c r="AQ65" s="92"/>
      <c r="AR65" s="92"/>
      <c r="AS65" s="92"/>
      <c r="AT65" s="401">
        <f t="shared" si="15"/>
        <v>0</v>
      </c>
      <c r="AU65" s="547">
        <v>130.5</v>
      </c>
      <c r="AV65" s="87">
        <f t="shared" si="16"/>
        <v>0</v>
      </c>
    </row>
    <row r="66" spans="1:48" ht="39.950000000000003" customHeight="1">
      <c r="A66" s="290" t="s">
        <v>39</v>
      </c>
      <c r="B66" s="5"/>
      <c r="C66" s="103" t="s">
        <v>191</v>
      </c>
      <c r="D66" s="380"/>
      <c r="E66" s="380"/>
      <c r="F66" s="519">
        <f t="shared" si="10"/>
        <v>0</v>
      </c>
      <c r="G66" s="380"/>
      <c r="H66" s="380"/>
      <c r="I66" s="519"/>
      <c r="J66" s="380"/>
      <c r="K66" s="380"/>
      <c r="L66" s="95"/>
      <c r="M66" s="323"/>
      <c r="N66" s="323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11"/>
        <v>0</v>
      </c>
      <c r="AB66" s="380"/>
      <c r="AC66" s="516"/>
      <c r="AD66" s="95">
        <f t="shared" si="12"/>
        <v>0</v>
      </c>
      <c r="AE66" s="221"/>
      <c r="AF66" s="221"/>
      <c r="AG66" s="95">
        <f t="shared" si="13"/>
        <v>0</v>
      </c>
      <c r="AH66" s="323"/>
      <c r="AI66" s="323"/>
      <c r="AJ66" s="382"/>
      <c r="AK66" s="323"/>
      <c r="AL66" s="323"/>
      <c r="AM66" s="95">
        <f t="shared" si="14"/>
        <v>0</v>
      </c>
      <c r="AN66" s="92"/>
      <c r="AO66" s="92"/>
      <c r="AP66" s="92"/>
      <c r="AQ66" s="92"/>
      <c r="AR66" s="92"/>
      <c r="AS66" s="92"/>
      <c r="AT66" s="400">
        <f t="shared" si="15"/>
        <v>0</v>
      </c>
      <c r="AU66" s="547">
        <v>81</v>
      </c>
      <c r="AV66" s="87">
        <f t="shared" si="16"/>
        <v>0</v>
      </c>
    </row>
    <row r="67" spans="1:48" ht="53.25" customHeight="1">
      <c r="A67" s="290" t="s">
        <v>270</v>
      </c>
      <c r="B67" s="5"/>
      <c r="C67" s="103" t="s">
        <v>191</v>
      </c>
      <c r="D67" s="380"/>
      <c r="E67" s="380"/>
      <c r="F67" s="519">
        <f t="shared" si="10"/>
        <v>0</v>
      </c>
      <c r="G67" s="380"/>
      <c r="H67" s="380"/>
      <c r="I67" s="519"/>
      <c r="J67" s="380"/>
      <c r="K67" s="380"/>
      <c r="L67" s="95"/>
      <c r="M67" s="323"/>
      <c r="N67" s="323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11"/>
        <v>0</v>
      </c>
      <c r="AB67" s="380"/>
      <c r="AC67" s="516">
        <f>AB67*AB28</f>
        <v>0</v>
      </c>
      <c r="AD67" s="95">
        <f t="shared" si="12"/>
        <v>0</v>
      </c>
      <c r="AE67" s="221"/>
      <c r="AF67" s="221"/>
      <c r="AG67" s="95">
        <f t="shared" si="13"/>
        <v>0</v>
      </c>
      <c r="AH67" s="323"/>
      <c r="AI67" s="323"/>
      <c r="AJ67" s="382"/>
      <c r="AK67" s="323"/>
      <c r="AL67" s="323"/>
      <c r="AM67" s="95">
        <f t="shared" si="14"/>
        <v>0</v>
      </c>
      <c r="AN67" s="92"/>
      <c r="AO67" s="92"/>
      <c r="AP67" s="92"/>
      <c r="AQ67" s="92"/>
      <c r="AR67" s="92"/>
      <c r="AS67" s="92"/>
      <c r="AT67" s="400">
        <f t="shared" si="15"/>
        <v>0</v>
      </c>
      <c r="AU67" s="547">
        <v>76.5</v>
      </c>
      <c r="AV67" s="87">
        <f t="shared" si="16"/>
        <v>0</v>
      </c>
    </row>
    <row r="68" spans="1:48" ht="39.950000000000003" customHeight="1">
      <c r="A68" s="290" t="s">
        <v>215</v>
      </c>
      <c r="B68" s="5"/>
      <c r="C68" s="103" t="s">
        <v>191</v>
      </c>
      <c r="D68" s="380"/>
      <c r="E68" s="380"/>
      <c r="F68" s="519">
        <f t="shared" si="10"/>
        <v>0</v>
      </c>
      <c r="G68" s="380"/>
      <c r="H68" s="380"/>
      <c r="I68" s="519"/>
      <c r="J68" s="380"/>
      <c r="K68" s="380"/>
      <c r="L68" s="95"/>
      <c r="M68" s="323"/>
      <c r="N68" s="323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11"/>
        <v>0</v>
      </c>
      <c r="AB68" s="380"/>
      <c r="AC68" s="516"/>
      <c r="AD68" s="95">
        <f t="shared" si="12"/>
        <v>0</v>
      </c>
      <c r="AE68" s="221"/>
      <c r="AF68" s="221"/>
      <c r="AG68" s="95">
        <f t="shared" si="13"/>
        <v>0</v>
      </c>
      <c r="AH68" s="323"/>
      <c r="AI68" s="323"/>
      <c r="AJ68" s="382"/>
      <c r="AK68" s="323"/>
      <c r="AL68" s="323"/>
      <c r="AM68" s="95">
        <f t="shared" si="14"/>
        <v>0</v>
      </c>
      <c r="AN68" s="92"/>
      <c r="AO68" s="92"/>
      <c r="AP68" s="92"/>
      <c r="AQ68" s="92"/>
      <c r="AR68" s="92"/>
      <c r="AS68" s="92"/>
      <c r="AT68" s="400">
        <f t="shared" si="15"/>
        <v>0</v>
      </c>
      <c r="AU68" s="547">
        <v>73.5</v>
      </c>
      <c r="AV68" s="87">
        <f t="shared" si="16"/>
        <v>0</v>
      </c>
    </row>
    <row r="69" spans="1:48" ht="39.950000000000003" customHeight="1">
      <c r="A69" s="290" t="s">
        <v>40</v>
      </c>
      <c r="B69" s="5"/>
      <c r="C69" s="103" t="s">
        <v>191</v>
      </c>
      <c r="D69" s="380"/>
      <c r="E69" s="380"/>
      <c r="F69" s="519">
        <f t="shared" si="10"/>
        <v>0</v>
      </c>
      <c r="G69" s="380"/>
      <c r="H69" s="380"/>
      <c r="I69" s="519"/>
      <c r="J69" s="380"/>
      <c r="K69" s="380"/>
      <c r="L69" s="95"/>
      <c r="M69" s="323"/>
      <c r="N69" s="323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11"/>
        <v>0</v>
      </c>
      <c r="AB69" s="380"/>
      <c r="AC69" s="516"/>
      <c r="AD69" s="95">
        <f t="shared" si="12"/>
        <v>0</v>
      </c>
      <c r="AE69" s="221"/>
      <c r="AF69" s="221"/>
      <c r="AG69" s="95">
        <f t="shared" si="13"/>
        <v>0</v>
      </c>
      <c r="AH69" s="323"/>
      <c r="AI69" s="323"/>
      <c r="AJ69" s="382"/>
      <c r="AK69" s="323"/>
      <c r="AL69" s="323"/>
      <c r="AM69" s="95">
        <f t="shared" si="14"/>
        <v>0</v>
      </c>
      <c r="AN69" s="92"/>
      <c r="AO69" s="92"/>
      <c r="AP69" s="92"/>
      <c r="AQ69" s="92"/>
      <c r="AR69" s="92"/>
      <c r="AS69" s="92"/>
      <c r="AT69" s="400">
        <f t="shared" si="15"/>
        <v>0</v>
      </c>
      <c r="AU69" s="547"/>
      <c r="AV69" s="87">
        <f t="shared" si="16"/>
        <v>0</v>
      </c>
    </row>
    <row r="70" spans="1:48" ht="39.950000000000003" customHeight="1">
      <c r="A70" s="290" t="s">
        <v>189</v>
      </c>
      <c r="B70" s="5"/>
      <c r="C70" s="103" t="s">
        <v>191</v>
      </c>
      <c r="D70" s="380"/>
      <c r="E70" s="380"/>
      <c r="F70" s="519">
        <f t="shared" si="10"/>
        <v>0</v>
      </c>
      <c r="G70" s="380"/>
      <c r="H70" s="380"/>
      <c r="I70" s="519"/>
      <c r="J70" s="380"/>
      <c r="K70" s="380"/>
      <c r="L70" s="95"/>
      <c r="M70" s="323"/>
      <c r="N70" s="323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11"/>
        <v>0</v>
      </c>
      <c r="AB70" s="380"/>
      <c r="AC70" s="516"/>
      <c r="AD70" s="95">
        <f t="shared" si="12"/>
        <v>0</v>
      </c>
      <c r="AE70" s="221"/>
      <c r="AF70" s="221"/>
      <c r="AG70" s="95">
        <f t="shared" si="13"/>
        <v>0</v>
      </c>
      <c r="AH70" s="323"/>
      <c r="AI70" s="323"/>
      <c r="AJ70" s="382"/>
      <c r="AK70" s="323"/>
      <c r="AL70" s="323"/>
      <c r="AM70" s="95">
        <f t="shared" si="14"/>
        <v>0</v>
      </c>
      <c r="AN70" s="92"/>
      <c r="AO70" s="92"/>
      <c r="AP70" s="92"/>
      <c r="AQ70" s="92"/>
      <c r="AR70" s="92"/>
      <c r="AS70" s="92"/>
      <c r="AT70" s="400">
        <f t="shared" si="15"/>
        <v>0</v>
      </c>
      <c r="AU70" s="547"/>
      <c r="AV70" s="87">
        <f t="shared" si="16"/>
        <v>0</v>
      </c>
    </row>
    <row r="71" spans="1:48" ht="39.950000000000003" customHeight="1">
      <c r="A71" s="290" t="s">
        <v>41</v>
      </c>
      <c r="B71" s="5"/>
      <c r="C71" s="103" t="s">
        <v>191</v>
      </c>
      <c r="D71" s="380"/>
      <c r="E71" s="380"/>
      <c r="F71" s="519">
        <f t="shared" si="10"/>
        <v>0</v>
      </c>
      <c r="G71" s="380"/>
      <c r="H71" s="380"/>
      <c r="I71" s="519"/>
      <c r="J71" s="380"/>
      <c r="K71" s="380"/>
      <c r="L71" s="95"/>
      <c r="M71" s="323"/>
      <c r="N71" s="323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11"/>
        <v>0</v>
      </c>
      <c r="AB71" s="380"/>
      <c r="AC71" s="516"/>
      <c r="AD71" s="95">
        <f t="shared" si="12"/>
        <v>0</v>
      </c>
      <c r="AE71" s="221"/>
      <c r="AF71" s="221"/>
      <c r="AG71" s="95">
        <f t="shared" si="13"/>
        <v>0</v>
      </c>
      <c r="AH71" s="323"/>
      <c r="AI71" s="323"/>
      <c r="AJ71" s="382"/>
      <c r="AK71" s="323"/>
      <c r="AL71" s="323"/>
      <c r="AM71" s="95">
        <f t="shared" si="14"/>
        <v>0</v>
      </c>
      <c r="AN71" s="92"/>
      <c r="AO71" s="92"/>
      <c r="AP71" s="92"/>
      <c r="AQ71" s="92"/>
      <c r="AR71" s="92"/>
      <c r="AS71" s="92"/>
      <c r="AT71" s="400">
        <f t="shared" si="15"/>
        <v>0</v>
      </c>
      <c r="AU71" s="547"/>
      <c r="AV71" s="87">
        <f t="shared" si="16"/>
        <v>0</v>
      </c>
    </row>
    <row r="72" spans="1:48" ht="39.950000000000003" customHeight="1">
      <c r="A72" s="290" t="s">
        <v>42</v>
      </c>
      <c r="B72" s="5"/>
      <c r="C72" s="103" t="s">
        <v>191</v>
      </c>
      <c r="D72" s="380"/>
      <c r="E72" s="380">
        <f>D72*D28</f>
        <v>0</v>
      </c>
      <c r="F72" s="519">
        <f t="shared" si="10"/>
        <v>0</v>
      </c>
      <c r="G72" s="380"/>
      <c r="H72" s="380"/>
      <c r="I72" s="519"/>
      <c r="J72" s="380"/>
      <c r="K72" s="380">
        <f>J72*J28</f>
        <v>0</v>
      </c>
      <c r="L72" s="95"/>
      <c r="M72" s="323"/>
      <c r="N72" s="323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11"/>
        <v>0</v>
      </c>
      <c r="AB72" s="380"/>
      <c r="AC72" s="516">
        <f>AB72*AB28</f>
        <v>0</v>
      </c>
      <c r="AD72" s="95">
        <f t="shared" si="12"/>
        <v>0</v>
      </c>
      <c r="AE72" s="221"/>
      <c r="AF72" s="221"/>
      <c r="AG72" s="95">
        <f t="shared" si="13"/>
        <v>0</v>
      </c>
      <c r="AH72" s="323"/>
      <c r="AI72" s="323"/>
      <c r="AJ72" s="382"/>
      <c r="AK72" s="323">
        <v>1.2E-2</v>
      </c>
      <c r="AL72" s="323">
        <f>AK72*AK28</f>
        <v>0.03</v>
      </c>
      <c r="AM72" s="95">
        <f t="shared" si="14"/>
        <v>2.9249999999999998</v>
      </c>
      <c r="AN72" s="92"/>
      <c r="AO72" s="92"/>
      <c r="AP72" s="92"/>
      <c r="AQ72" s="92"/>
      <c r="AR72" s="92"/>
      <c r="AS72" s="92"/>
      <c r="AT72" s="401">
        <f>E72+H72+K72+N72+Q72+T72+W72+Z72+AC72+AF72+AI72+AL72+AO72+AQ72+AS72</f>
        <v>0.03</v>
      </c>
      <c r="AU72" s="547">
        <v>97.5</v>
      </c>
      <c r="AV72" s="87">
        <f t="shared" si="16"/>
        <v>2.9249999999999998</v>
      </c>
    </row>
    <row r="73" spans="1:48" ht="39.950000000000003" customHeight="1">
      <c r="A73" s="290" t="s">
        <v>43</v>
      </c>
      <c r="B73" s="5"/>
      <c r="C73" s="103" t="s">
        <v>191</v>
      </c>
      <c r="D73" s="380"/>
      <c r="E73" s="380"/>
      <c r="F73" s="519">
        <f t="shared" si="10"/>
        <v>0</v>
      </c>
      <c r="G73" s="380"/>
      <c r="H73" s="380"/>
      <c r="I73" s="519"/>
      <c r="J73" s="380"/>
      <c r="K73" s="380"/>
      <c r="L73" s="95"/>
      <c r="M73" s="323"/>
      <c r="N73" s="323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11"/>
        <v>0</v>
      </c>
      <c r="AB73" s="380"/>
      <c r="AC73" s="516"/>
      <c r="AD73" s="95">
        <f t="shared" si="12"/>
        <v>0</v>
      </c>
      <c r="AE73" s="221"/>
      <c r="AF73" s="221"/>
      <c r="AG73" s="95">
        <f t="shared" si="13"/>
        <v>0</v>
      </c>
      <c r="AH73" s="323"/>
      <c r="AI73" s="323"/>
      <c r="AJ73" s="382"/>
      <c r="AK73" s="323"/>
      <c r="AL73" s="323"/>
      <c r="AM73" s="95">
        <f t="shared" si="14"/>
        <v>0</v>
      </c>
      <c r="AN73" s="92"/>
      <c r="AO73" s="92"/>
      <c r="AP73" s="92"/>
      <c r="AQ73" s="92"/>
      <c r="AR73" s="92"/>
      <c r="AS73" s="92"/>
      <c r="AT73" s="400">
        <f t="shared" si="15"/>
        <v>0</v>
      </c>
      <c r="AU73" s="547"/>
      <c r="AV73" s="87">
        <f t="shared" si="16"/>
        <v>0</v>
      </c>
    </row>
    <row r="74" spans="1:48" ht="39.950000000000003" customHeight="1">
      <c r="A74" s="290" t="s">
        <v>280</v>
      </c>
      <c r="B74" s="5"/>
      <c r="C74" s="103" t="s">
        <v>191</v>
      </c>
      <c r="D74" s="380"/>
      <c r="E74" s="380"/>
      <c r="F74" s="519">
        <f t="shared" si="10"/>
        <v>0</v>
      </c>
      <c r="G74" s="380"/>
      <c r="H74" s="380"/>
      <c r="I74" s="519"/>
      <c r="J74" s="380"/>
      <c r="K74" s="380"/>
      <c r="L74" s="95"/>
      <c r="M74" s="323"/>
      <c r="N74" s="323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11"/>
        <v>0</v>
      </c>
      <c r="AB74" s="380"/>
      <c r="AC74" s="516"/>
      <c r="AD74" s="95">
        <f t="shared" si="12"/>
        <v>0</v>
      </c>
      <c r="AE74" s="221"/>
      <c r="AF74" s="221"/>
      <c r="AG74" s="95">
        <f t="shared" si="13"/>
        <v>0</v>
      </c>
      <c r="AH74" s="323"/>
      <c r="AI74" s="323"/>
      <c r="AJ74" s="382"/>
      <c r="AK74" s="323"/>
      <c r="AL74" s="323">
        <f>AK74*AK28</f>
        <v>0</v>
      </c>
      <c r="AM74" s="95">
        <f t="shared" si="14"/>
        <v>0</v>
      </c>
      <c r="AN74" s="92"/>
      <c r="AO74" s="92"/>
      <c r="AP74" s="92"/>
      <c r="AQ74" s="92"/>
      <c r="AR74" s="92"/>
      <c r="AS74" s="92"/>
      <c r="AT74" s="400">
        <f t="shared" si="15"/>
        <v>0</v>
      </c>
      <c r="AU74" s="547">
        <v>405</v>
      </c>
      <c r="AV74" s="87">
        <f t="shared" si="16"/>
        <v>0</v>
      </c>
    </row>
    <row r="75" spans="1:48" ht="58.5" customHeight="1">
      <c r="A75" s="290" t="s">
        <v>284</v>
      </c>
      <c r="B75" s="5"/>
      <c r="C75" s="103" t="s">
        <v>191</v>
      </c>
      <c r="D75" s="380"/>
      <c r="E75" s="380"/>
      <c r="F75" s="519">
        <f t="shared" si="10"/>
        <v>0</v>
      </c>
      <c r="G75" s="380"/>
      <c r="H75" s="380"/>
      <c r="I75" s="519"/>
      <c r="J75" s="380"/>
      <c r="K75" s="380"/>
      <c r="L75" s="95"/>
      <c r="M75" s="323"/>
      <c r="N75" s="323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11"/>
        <v>0</v>
      </c>
      <c r="AB75" s="380"/>
      <c r="AC75" s="516"/>
      <c r="AD75" s="95">
        <f t="shared" si="12"/>
        <v>0</v>
      </c>
      <c r="AE75" s="221"/>
      <c r="AF75" s="221"/>
      <c r="AG75" s="95">
        <f t="shared" si="13"/>
        <v>0</v>
      </c>
      <c r="AH75" s="323"/>
      <c r="AI75" s="323"/>
      <c r="AJ75" s="382"/>
      <c r="AK75" s="323"/>
      <c r="AL75" s="323"/>
      <c r="AM75" s="95">
        <f t="shared" si="14"/>
        <v>0</v>
      </c>
      <c r="AN75" s="92"/>
      <c r="AO75" s="92"/>
      <c r="AP75" s="92"/>
      <c r="AQ75" s="92"/>
      <c r="AR75" s="92"/>
      <c r="AS75" s="92"/>
      <c r="AT75" s="400">
        <f t="shared" si="15"/>
        <v>0</v>
      </c>
      <c r="AU75" s="547">
        <v>180</v>
      </c>
      <c r="AV75" s="87">
        <f t="shared" si="16"/>
        <v>0</v>
      </c>
    </row>
    <row r="76" spans="1:48" ht="39.950000000000003" customHeight="1">
      <c r="A76" s="290" t="s">
        <v>279</v>
      </c>
      <c r="B76" s="5"/>
      <c r="C76" s="103" t="s">
        <v>191</v>
      </c>
      <c r="D76" s="380"/>
      <c r="E76" s="380"/>
      <c r="F76" s="519">
        <f t="shared" si="10"/>
        <v>0</v>
      </c>
      <c r="G76" s="380"/>
      <c r="H76" s="380"/>
      <c r="I76" s="519"/>
      <c r="J76" s="380"/>
      <c r="K76" s="380"/>
      <c r="L76" s="95"/>
      <c r="M76" s="323"/>
      <c r="N76" s="323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11"/>
        <v>0</v>
      </c>
      <c r="AB76" s="380"/>
      <c r="AC76" s="516"/>
      <c r="AD76" s="95">
        <f t="shared" si="12"/>
        <v>0</v>
      </c>
      <c r="AE76" s="221"/>
      <c r="AF76" s="221"/>
      <c r="AG76" s="95">
        <f t="shared" si="13"/>
        <v>0</v>
      </c>
      <c r="AH76" s="323"/>
      <c r="AI76" s="323"/>
      <c r="AJ76" s="382"/>
      <c r="AK76" s="323"/>
      <c r="AL76" s="323"/>
      <c r="AM76" s="95">
        <f t="shared" si="14"/>
        <v>0</v>
      </c>
      <c r="AN76" s="92"/>
      <c r="AO76" s="92"/>
      <c r="AP76" s="92"/>
      <c r="AQ76" s="92"/>
      <c r="AR76" s="92"/>
      <c r="AS76" s="92"/>
      <c r="AT76" s="400">
        <f t="shared" si="15"/>
        <v>0</v>
      </c>
      <c r="AU76" s="547">
        <v>142.5</v>
      </c>
      <c r="AV76" s="87">
        <f t="shared" si="16"/>
        <v>0</v>
      </c>
    </row>
    <row r="77" spans="1:48" ht="59.25" customHeight="1">
      <c r="A77" s="290" t="s">
        <v>221</v>
      </c>
      <c r="B77" s="5"/>
      <c r="C77" s="103" t="s">
        <v>191</v>
      </c>
      <c r="D77" s="380"/>
      <c r="E77" s="380"/>
      <c r="F77" s="519">
        <f t="shared" si="10"/>
        <v>0</v>
      </c>
      <c r="G77" s="380"/>
      <c r="H77" s="380"/>
      <c r="I77" s="519"/>
      <c r="J77" s="380"/>
      <c r="K77" s="380"/>
      <c r="L77" s="95"/>
      <c r="M77" s="323"/>
      <c r="N77" s="323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11"/>
        <v>0</v>
      </c>
      <c r="AB77" s="380"/>
      <c r="AC77" s="516"/>
      <c r="AD77" s="95">
        <f t="shared" si="12"/>
        <v>0</v>
      </c>
      <c r="AE77" s="221"/>
      <c r="AF77" s="221"/>
      <c r="AG77" s="95">
        <f t="shared" si="13"/>
        <v>0</v>
      </c>
      <c r="AH77" s="323"/>
      <c r="AI77" s="323"/>
      <c r="AJ77" s="382"/>
      <c r="AK77" s="323"/>
      <c r="AL77" s="323"/>
      <c r="AM77" s="95">
        <f t="shared" si="14"/>
        <v>0</v>
      </c>
      <c r="AN77" s="92"/>
      <c r="AO77" s="92"/>
      <c r="AP77" s="92"/>
      <c r="AQ77" s="92"/>
      <c r="AR77" s="92"/>
      <c r="AS77" s="92"/>
      <c r="AT77" s="400">
        <f t="shared" si="15"/>
        <v>0</v>
      </c>
      <c r="AU77" s="547"/>
      <c r="AV77" s="87">
        <f t="shared" si="16"/>
        <v>0</v>
      </c>
    </row>
    <row r="78" spans="1:48" ht="39.950000000000003" customHeight="1">
      <c r="A78" s="290" t="s">
        <v>291</v>
      </c>
      <c r="B78" s="5"/>
      <c r="C78" s="103" t="s">
        <v>191</v>
      </c>
      <c r="D78" s="380"/>
      <c r="E78" s="380"/>
      <c r="F78" s="519">
        <f t="shared" si="10"/>
        <v>0</v>
      </c>
      <c r="G78" s="380"/>
      <c r="H78" s="380"/>
      <c r="I78" s="519"/>
      <c r="J78" s="380"/>
      <c r="K78" s="380">
        <f>J78*J28</f>
        <v>0</v>
      </c>
      <c r="L78" s="95"/>
      <c r="M78" s="323"/>
      <c r="N78" s="323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11"/>
        <v>0</v>
      </c>
      <c r="AB78" s="380"/>
      <c r="AC78" s="516"/>
      <c r="AD78" s="95">
        <f t="shared" si="12"/>
        <v>0</v>
      </c>
      <c r="AE78" s="221"/>
      <c r="AF78" s="221"/>
      <c r="AG78" s="95">
        <f t="shared" si="13"/>
        <v>0</v>
      </c>
      <c r="AH78" s="323"/>
      <c r="AI78" s="323"/>
      <c r="AJ78" s="382"/>
      <c r="AK78" s="323"/>
      <c r="AL78" s="323"/>
      <c r="AM78" s="95">
        <f t="shared" si="14"/>
        <v>0</v>
      </c>
      <c r="AN78" s="92"/>
      <c r="AO78" s="92"/>
      <c r="AP78" s="92"/>
      <c r="AQ78" s="92"/>
      <c r="AR78" s="92"/>
      <c r="AS78" s="92"/>
      <c r="AT78" s="400">
        <f t="shared" si="15"/>
        <v>0</v>
      </c>
      <c r="AU78" s="547">
        <v>457.5</v>
      </c>
      <c r="AV78" s="87">
        <f t="shared" si="16"/>
        <v>0</v>
      </c>
    </row>
    <row r="79" spans="1:48" ht="39.950000000000003" customHeight="1">
      <c r="A79" s="290" t="s">
        <v>158</v>
      </c>
      <c r="B79" s="5"/>
      <c r="C79" s="103" t="s">
        <v>191</v>
      </c>
      <c r="D79" s="380"/>
      <c r="E79" s="380"/>
      <c r="F79" s="519">
        <f t="shared" si="10"/>
        <v>0</v>
      </c>
      <c r="G79" s="380"/>
      <c r="H79" s="380"/>
      <c r="I79" s="519"/>
      <c r="J79" s="380"/>
      <c r="K79" s="380"/>
      <c r="L79" s="95"/>
      <c r="M79" s="323"/>
      <c r="N79" s="323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11"/>
        <v>0</v>
      </c>
      <c r="AB79" s="380"/>
      <c r="AC79" s="516"/>
      <c r="AD79" s="95">
        <f t="shared" si="12"/>
        <v>0</v>
      </c>
      <c r="AE79" s="221"/>
      <c r="AF79" s="221"/>
      <c r="AG79" s="95">
        <f t="shared" si="13"/>
        <v>0</v>
      </c>
      <c r="AH79" s="323"/>
      <c r="AI79" s="323">
        <f>AH79*AH28</f>
        <v>0</v>
      </c>
      <c r="AJ79" s="382"/>
      <c r="AK79" s="323"/>
      <c r="AL79" s="323"/>
      <c r="AM79" s="95">
        <f t="shared" si="14"/>
        <v>0</v>
      </c>
      <c r="AN79" s="92"/>
      <c r="AO79" s="92"/>
      <c r="AP79" s="92"/>
      <c r="AQ79" s="92"/>
      <c r="AR79" s="92"/>
      <c r="AS79" s="92"/>
      <c r="AT79" s="400">
        <f t="shared" si="15"/>
        <v>0</v>
      </c>
      <c r="AU79" s="547">
        <v>89</v>
      </c>
      <c r="AV79" s="87">
        <f t="shared" si="16"/>
        <v>0</v>
      </c>
    </row>
    <row r="80" spans="1:48" ht="39.950000000000003" customHeight="1">
      <c r="A80" s="290" t="s">
        <v>290</v>
      </c>
      <c r="B80" s="5"/>
      <c r="C80" s="103" t="s">
        <v>191</v>
      </c>
      <c r="D80" s="380"/>
      <c r="E80" s="380">
        <f>D80*D28</f>
        <v>0</v>
      </c>
      <c r="F80" s="519">
        <f t="shared" si="10"/>
        <v>0</v>
      </c>
      <c r="G80" s="380"/>
      <c r="H80" s="380"/>
      <c r="I80" s="519"/>
      <c r="J80" s="380"/>
      <c r="K80" s="380">
        <f>J80*J28</f>
        <v>0</v>
      </c>
      <c r="L80" s="95"/>
      <c r="M80" s="323"/>
      <c r="N80" s="323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11"/>
        <v>0</v>
      </c>
      <c r="AB80" s="380">
        <v>0.05</v>
      </c>
      <c r="AC80" s="516">
        <f>AB80*AB28</f>
        <v>7.5000000000000011E-2</v>
      </c>
      <c r="AD80" s="95">
        <f t="shared" si="12"/>
        <v>5.4</v>
      </c>
      <c r="AE80" s="221"/>
      <c r="AF80" s="221"/>
      <c r="AG80" s="95">
        <f t="shared" si="13"/>
        <v>0</v>
      </c>
      <c r="AH80" s="323"/>
      <c r="AI80" s="323"/>
      <c r="AJ80" s="382"/>
      <c r="AK80" s="323"/>
      <c r="AL80" s="323"/>
      <c r="AM80" s="95">
        <f t="shared" si="14"/>
        <v>0</v>
      </c>
      <c r="AN80" s="92"/>
      <c r="AO80" s="92"/>
      <c r="AP80" s="92"/>
      <c r="AQ80" s="92"/>
      <c r="AR80" s="92"/>
      <c r="AS80" s="92"/>
      <c r="AT80" s="400">
        <f t="shared" si="15"/>
        <v>7.5000000000000011E-2</v>
      </c>
      <c r="AU80" s="547">
        <v>72</v>
      </c>
      <c r="AV80" s="87">
        <f t="shared" si="16"/>
        <v>5.4</v>
      </c>
    </row>
    <row r="81" spans="1:48" ht="39.950000000000003" customHeight="1">
      <c r="A81" s="290" t="s">
        <v>224</v>
      </c>
      <c r="B81" s="5"/>
      <c r="C81" s="103" t="s">
        <v>191</v>
      </c>
      <c r="D81" s="380"/>
      <c r="E81" s="380"/>
      <c r="F81" s="519">
        <f t="shared" si="10"/>
        <v>0</v>
      </c>
      <c r="G81" s="380"/>
      <c r="H81" s="380"/>
      <c r="I81" s="519"/>
      <c r="J81" s="380"/>
      <c r="K81" s="380"/>
      <c r="L81" s="95"/>
      <c r="M81" s="323">
        <v>0.17</v>
      </c>
      <c r="N81" s="323">
        <f>M81*M28</f>
        <v>0.17</v>
      </c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11"/>
        <v>0</v>
      </c>
      <c r="AB81" s="380">
        <v>3.6920000000000001E-2</v>
      </c>
      <c r="AC81" s="516">
        <f>AB81*AB28</f>
        <v>5.5379999999999999E-2</v>
      </c>
      <c r="AD81" s="95">
        <f t="shared" si="12"/>
        <v>7.0609500000000001</v>
      </c>
      <c r="AE81" s="221"/>
      <c r="AF81" s="221"/>
      <c r="AG81" s="95">
        <f t="shared" si="13"/>
        <v>0</v>
      </c>
      <c r="AH81" s="323"/>
      <c r="AI81" s="323"/>
      <c r="AJ81" s="382"/>
      <c r="AK81" s="323"/>
      <c r="AL81" s="323"/>
      <c r="AM81" s="95">
        <f t="shared" si="14"/>
        <v>0</v>
      </c>
      <c r="AN81" s="92"/>
      <c r="AO81" s="92"/>
      <c r="AP81" s="92"/>
      <c r="AQ81" s="92"/>
      <c r="AR81" s="92"/>
      <c r="AS81" s="92"/>
      <c r="AT81" s="400">
        <f t="shared" si="15"/>
        <v>0.22538000000000002</v>
      </c>
      <c r="AU81" s="547">
        <v>127.5</v>
      </c>
      <c r="AV81" s="87">
        <f t="shared" si="16"/>
        <v>28.735950000000003</v>
      </c>
    </row>
    <row r="82" spans="1:48" ht="54.75" customHeight="1">
      <c r="A82" s="290" t="s">
        <v>311</v>
      </c>
      <c r="B82" s="5"/>
      <c r="C82" s="103" t="s">
        <v>191</v>
      </c>
      <c r="D82" s="380"/>
      <c r="E82" s="380"/>
      <c r="F82" s="519">
        <f t="shared" si="10"/>
        <v>0</v>
      </c>
      <c r="G82" s="380"/>
      <c r="H82" s="380"/>
      <c r="I82" s="519"/>
      <c r="J82" s="380"/>
      <c r="K82" s="380">
        <f>J82*J28</f>
        <v>0</v>
      </c>
      <c r="L82" s="95"/>
      <c r="M82" s="323"/>
      <c r="N82" s="323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11"/>
        <v>0</v>
      </c>
      <c r="AB82" s="380"/>
      <c r="AC82" s="516"/>
      <c r="AD82" s="95">
        <f t="shared" si="12"/>
        <v>0</v>
      </c>
      <c r="AE82" s="221"/>
      <c r="AF82" s="221"/>
      <c r="AG82" s="95">
        <f t="shared" si="13"/>
        <v>0</v>
      </c>
      <c r="AH82" s="323"/>
      <c r="AI82" s="323"/>
      <c r="AJ82" s="382"/>
      <c r="AK82" s="323"/>
      <c r="AL82" s="323">
        <f>AK82*AK28</f>
        <v>0</v>
      </c>
      <c r="AM82" s="95">
        <f t="shared" si="14"/>
        <v>0</v>
      </c>
      <c r="AN82" s="92"/>
      <c r="AO82" s="92"/>
      <c r="AP82" s="92"/>
      <c r="AQ82" s="92"/>
      <c r="AR82" s="92"/>
      <c r="AS82" s="92"/>
      <c r="AT82" s="402">
        <f t="shared" si="15"/>
        <v>0</v>
      </c>
      <c r="AU82" s="547">
        <v>240</v>
      </c>
      <c r="AV82" s="87">
        <f t="shared" si="16"/>
        <v>0</v>
      </c>
    </row>
    <row r="83" spans="1:48" ht="39.950000000000003" customHeight="1">
      <c r="A83" s="290" t="s">
        <v>44</v>
      </c>
      <c r="B83" s="5"/>
      <c r="C83" s="103" t="s">
        <v>191</v>
      </c>
      <c r="D83" s="380">
        <v>1.1900000000000001E-2</v>
      </c>
      <c r="E83" s="380">
        <f>D83*D28</f>
        <v>1.1900000000000001E-2</v>
      </c>
      <c r="F83" s="519">
        <f t="shared" si="10"/>
        <v>0</v>
      </c>
      <c r="G83" s="380"/>
      <c r="H83" s="380"/>
      <c r="I83" s="519"/>
      <c r="J83" s="380"/>
      <c r="K83" s="380"/>
      <c r="L83" s="95"/>
      <c r="M83" s="323"/>
      <c r="N83" s="323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11"/>
        <v>0</v>
      </c>
      <c r="AB83" s="380">
        <v>9.5200000000000007E-3</v>
      </c>
      <c r="AC83" s="516">
        <f>AB83*AB28</f>
        <v>1.4280000000000001E-2</v>
      </c>
      <c r="AD83" s="95">
        <f t="shared" si="12"/>
        <v>0.64260000000000006</v>
      </c>
      <c r="AE83" s="221"/>
      <c r="AF83" s="221"/>
      <c r="AG83" s="95">
        <f t="shared" si="13"/>
        <v>0</v>
      </c>
      <c r="AH83" s="323"/>
      <c r="AI83" s="323"/>
      <c r="AJ83" s="382"/>
      <c r="AK83" s="323"/>
      <c r="AL83" s="323"/>
      <c r="AM83" s="95">
        <f t="shared" si="14"/>
        <v>0</v>
      </c>
      <c r="AN83" s="92"/>
      <c r="AO83" s="92"/>
      <c r="AP83" s="92"/>
      <c r="AQ83" s="92"/>
      <c r="AR83" s="92"/>
      <c r="AS83" s="92"/>
      <c r="AT83" s="400">
        <f t="shared" si="15"/>
        <v>2.6180000000000002E-2</v>
      </c>
      <c r="AU83" s="547">
        <v>45</v>
      </c>
      <c r="AV83" s="87">
        <f t="shared" si="16"/>
        <v>1.1781000000000001</v>
      </c>
    </row>
    <row r="84" spans="1:48" ht="39.950000000000003" customHeight="1">
      <c r="A84" s="290" t="s">
        <v>45</v>
      </c>
      <c r="B84" s="5"/>
      <c r="C84" s="103" t="s">
        <v>191</v>
      </c>
      <c r="D84" s="380">
        <v>2.2599999999999999E-3</v>
      </c>
      <c r="E84" s="380">
        <f>D84*D28</f>
        <v>2.2599999999999999E-3</v>
      </c>
      <c r="F84" s="519">
        <f t="shared" si="10"/>
        <v>0</v>
      </c>
      <c r="G84" s="380"/>
      <c r="H84" s="380"/>
      <c r="I84" s="519"/>
      <c r="J84" s="380"/>
      <c r="K84" s="380"/>
      <c r="L84" s="95"/>
      <c r="M84" s="323"/>
      <c r="N84" s="323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11"/>
        <v>0</v>
      </c>
      <c r="AB84" s="380">
        <v>1.0659999999999999E-2</v>
      </c>
      <c r="AC84" s="516">
        <f>AB84*AB28</f>
        <v>1.5989999999999997E-2</v>
      </c>
      <c r="AD84" s="95">
        <f t="shared" si="12"/>
        <v>0.83947499999999986</v>
      </c>
      <c r="AE84" s="221"/>
      <c r="AF84" s="221"/>
      <c r="AG84" s="95">
        <f t="shared" si="13"/>
        <v>0</v>
      </c>
      <c r="AH84" s="323"/>
      <c r="AI84" s="323"/>
      <c r="AJ84" s="382"/>
      <c r="AK84" s="323"/>
      <c r="AL84" s="323"/>
      <c r="AM84" s="95">
        <f t="shared" si="14"/>
        <v>0</v>
      </c>
      <c r="AN84" s="92"/>
      <c r="AO84" s="92"/>
      <c r="AP84" s="92"/>
      <c r="AQ84" s="92"/>
      <c r="AR84" s="92"/>
      <c r="AS84" s="92"/>
      <c r="AT84" s="400">
        <f t="shared" si="15"/>
        <v>1.8249999999999995E-2</v>
      </c>
      <c r="AU84" s="547">
        <v>52.5</v>
      </c>
      <c r="AV84" s="87">
        <f t="shared" si="16"/>
        <v>0.95812499999999978</v>
      </c>
    </row>
    <row r="85" spans="1:48" ht="39.950000000000003" customHeight="1">
      <c r="A85" s="290" t="s">
        <v>49</v>
      </c>
      <c r="B85" s="5"/>
      <c r="C85" s="103" t="s">
        <v>191</v>
      </c>
      <c r="D85" s="380"/>
      <c r="E85" s="380"/>
      <c r="F85" s="519">
        <f t="shared" si="10"/>
        <v>0</v>
      </c>
      <c r="G85" s="380"/>
      <c r="H85" s="380"/>
      <c r="I85" s="519"/>
      <c r="J85" s="380"/>
      <c r="K85" s="380"/>
      <c r="L85" s="95"/>
      <c r="M85" s="323"/>
      <c r="N85" s="323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11"/>
        <v>0</v>
      </c>
      <c r="AB85" s="380"/>
      <c r="AC85" s="516"/>
      <c r="AD85" s="95">
        <f t="shared" si="12"/>
        <v>0</v>
      </c>
      <c r="AE85" s="221"/>
      <c r="AF85" s="221"/>
      <c r="AG85" s="95">
        <f t="shared" si="13"/>
        <v>0</v>
      </c>
      <c r="AH85" s="323"/>
      <c r="AI85" s="323"/>
      <c r="AJ85" s="382"/>
      <c r="AK85" s="323"/>
      <c r="AL85" s="323"/>
      <c r="AM85" s="95">
        <f t="shared" si="14"/>
        <v>0</v>
      </c>
      <c r="AN85" s="92"/>
      <c r="AO85" s="92"/>
      <c r="AP85" s="92"/>
      <c r="AQ85" s="92"/>
      <c r="AR85" s="92"/>
      <c r="AS85" s="92"/>
      <c r="AT85" s="400">
        <f t="shared" si="15"/>
        <v>0</v>
      </c>
      <c r="AU85" s="547">
        <v>150</v>
      </c>
      <c r="AV85" s="87">
        <f t="shared" si="16"/>
        <v>0</v>
      </c>
    </row>
    <row r="86" spans="1:48" ht="39.950000000000003" customHeight="1">
      <c r="A86" s="290" t="s">
        <v>48</v>
      </c>
      <c r="B86" s="5"/>
      <c r="C86" s="103" t="s">
        <v>191</v>
      </c>
      <c r="D86" s="380"/>
      <c r="E86" s="380"/>
      <c r="F86" s="519">
        <f t="shared" si="10"/>
        <v>0</v>
      </c>
      <c r="G86" s="380"/>
      <c r="H86" s="380"/>
      <c r="I86" s="519"/>
      <c r="J86" s="380"/>
      <c r="K86" s="380"/>
      <c r="L86" s="95"/>
      <c r="M86" s="323"/>
      <c r="N86" s="323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11"/>
        <v>0</v>
      </c>
      <c r="AB86" s="380"/>
      <c r="AC86" s="516"/>
      <c r="AD86" s="95">
        <f t="shared" si="12"/>
        <v>0</v>
      </c>
      <c r="AE86" s="221"/>
      <c r="AF86" s="221"/>
      <c r="AG86" s="95">
        <f t="shared" si="13"/>
        <v>0</v>
      </c>
      <c r="AH86" s="323"/>
      <c r="AI86" s="323"/>
      <c r="AJ86" s="382"/>
      <c r="AK86" s="323"/>
      <c r="AL86" s="323"/>
      <c r="AM86" s="95">
        <f t="shared" si="14"/>
        <v>0</v>
      </c>
      <c r="AN86" s="92"/>
      <c r="AO86" s="92"/>
      <c r="AP86" s="92"/>
      <c r="AQ86" s="92"/>
      <c r="AR86" s="92"/>
      <c r="AS86" s="92"/>
      <c r="AT86" s="400">
        <f t="shared" si="15"/>
        <v>0</v>
      </c>
      <c r="AU86" s="547"/>
      <c r="AV86" s="87">
        <f t="shared" si="16"/>
        <v>0</v>
      </c>
    </row>
    <row r="87" spans="1:48" ht="39.950000000000003" customHeight="1">
      <c r="A87" s="290" t="s">
        <v>164</v>
      </c>
      <c r="B87" s="5"/>
      <c r="C87" s="103" t="s">
        <v>191</v>
      </c>
      <c r="D87" s="380">
        <v>3.5100000000000001E-3</v>
      </c>
      <c r="E87" s="380">
        <f>D87*D28</f>
        <v>3.5100000000000001E-3</v>
      </c>
      <c r="F87" s="519">
        <f t="shared" si="10"/>
        <v>0</v>
      </c>
      <c r="G87" s="380"/>
      <c r="H87" s="380"/>
      <c r="I87" s="519"/>
      <c r="J87" s="380"/>
      <c r="K87" s="380"/>
      <c r="L87" s="95"/>
      <c r="M87" s="323"/>
      <c r="N87" s="323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11"/>
        <v>0</v>
      </c>
      <c r="AB87" s="380">
        <v>2.65E-3</v>
      </c>
      <c r="AC87" s="516">
        <f>AB87*AB28</f>
        <v>3.9750000000000002E-3</v>
      </c>
      <c r="AD87" s="95">
        <f t="shared" si="12"/>
        <v>0.53662500000000002</v>
      </c>
      <c r="AE87" s="221"/>
      <c r="AF87" s="221"/>
      <c r="AG87" s="95">
        <f t="shared" si="13"/>
        <v>0</v>
      </c>
      <c r="AH87" s="323"/>
      <c r="AI87" s="323"/>
      <c r="AJ87" s="382"/>
      <c r="AK87" s="323"/>
      <c r="AL87" s="323"/>
      <c r="AM87" s="95">
        <f t="shared" si="14"/>
        <v>0</v>
      </c>
      <c r="AN87" s="92"/>
      <c r="AO87" s="92"/>
      <c r="AP87" s="92"/>
      <c r="AQ87" s="92"/>
      <c r="AR87" s="92"/>
      <c r="AS87" s="92"/>
      <c r="AT87" s="400">
        <f t="shared" si="15"/>
        <v>7.4850000000000003E-3</v>
      </c>
      <c r="AU87" s="547">
        <v>135</v>
      </c>
      <c r="AV87" s="87">
        <f t="shared" si="16"/>
        <v>1.010475</v>
      </c>
    </row>
    <row r="88" spans="1:48" ht="39.950000000000003" customHeight="1">
      <c r="A88" s="290" t="s">
        <v>165</v>
      </c>
      <c r="B88" s="5"/>
      <c r="C88" s="103" t="s">
        <v>191</v>
      </c>
      <c r="D88" s="380"/>
      <c r="E88" s="380"/>
      <c r="F88" s="519">
        <f t="shared" si="10"/>
        <v>0</v>
      </c>
      <c r="G88" s="380"/>
      <c r="H88" s="380"/>
      <c r="I88" s="519"/>
      <c r="J88" s="380"/>
      <c r="K88" s="380"/>
      <c r="L88" s="95"/>
      <c r="M88" s="323"/>
      <c r="N88" s="323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11"/>
        <v>0</v>
      </c>
      <c r="AB88" s="380"/>
      <c r="AC88" s="516"/>
      <c r="AD88" s="95">
        <f t="shared" si="12"/>
        <v>0</v>
      </c>
      <c r="AE88" s="221"/>
      <c r="AF88" s="221"/>
      <c r="AG88" s="95">
        <f t="shared" si="13"/>
        <v>0</v>
      </c>
      <c r="AH88" s="323"/>
      <c r="AI88" s="323"/>
      <c r="AJ88" s="382"/>
      <c r="AK88" s="323"/>
      <c r="AL88" s="323"/>
      <c r="AM88" s="95">
        <f t="shared" si="14"/>
        <v>0</v>
      </c>
      <c r="AN88" s="92"/>
      <c r="AO88" s="92"/>
      <c r="AP88" s="92"/>
      <c r="AQ88" s="92"/>
      <c r="AR88" s="92"/>
      <c r="AS88" s="92"/>
      <c r="AT88" s="400">
        <f t="shared" si="15"/>
        <v>0</v>
      </c>
      <c r="AU88" s="547">
        <v>157.5</v>
      </c>
      <c r="AV88" s="87">
        <f t="shared" si="16"/>
        <v>0</v>
      </c>
    </row>
    <row r="89" spans="1:48" ht="39.950000000000003" customHeight="1">
      <c r="A89" s="290" t="s">
        <v>46</v>
      </c>
      <c r="B89" s="5"/>
      <c r="C89" s="103" t="s">
        <v>191</v>
      </c>
      <c r="D89" s="380"/>
      <c r="E89" s="380">
        <f>D89*D28</f>
        <v>0</v>
      </c>
      <c r="F89" s="519">
        <f t="shared" si="10"/>
        <v>0</v>
      </c>
      <c r="G89" s="380">
        <v>0.03</v>
      </c>
      <c r="H89" s="380">
        <f>G89*G28</f>
        <v>0.03</v>
      </c>
      <c r="I89" s="519"/>
      <c r="J89" s="380"/>
      <c r="K89" s="380"/>
      <c r="L89" s="95"/>
      <c r="M89" s="323"/>
      <c r="N89" s="323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11"/>
        <v>0</v>
      </c>
      <c r="AB89" s="380"/>
      <c r="AC89" s="516"/>
      <c r="AD89" s="95">
        <f t="shared" si="12"/>
        <v>0</v>
      </c>
      <c r="AE89" s="221"/>
      <c r="AF89" s="221"/>
      <c r="AG89" s="95">
        <f t="shared" si="13"/>
        <v>0</v>
      </c>
      <c r="AH89" s="323">
        <v>0.03</v>
      </c>
      <c r="AI89" s="323">
        <f>AH89*AH28</f>
        <v>4.4999999999999998E-2</v>
      </c>
      <c r="AJ89" s="382"/>
      <c r="AK89" s="323"/>
      <c r="AL89" s="323"/>
      <c r="AM89" s="95">
        <f t="shared" si="14"/>
        <v>0</v>
      </c>
      <c r="AN89" s="92"/>
      <c r="AO89" s="92"/>
      <c r="AP89" s="92"/>
      <c r="AQ89" s="92"/>
      <c r="AR89" s="92"/>
      <c r="AS89" s="92"/>
      <c r="AT89" s="401">
        <f t="shared" si="15"/>
        <v>7.4999999999999997E-2</v>
      </c>
      <c r="AU89" s="547">
        <v>42</v>
      </c>
      <c r="AV89" s="87">
        <f t="shared" si="16"/>
        <v>3.15</v>
      </c>
    </row>
    <row r="90" spans="1:48" ht="39.950000000000003" customHeight="1">
      <c r="A90" s="387" t="s">
        <v>190</v>
      </c>
      <c r="B90" s="8"/>
      <c r="C90" s="103" t="s">
        <v>191</v>
      </c>
      <c r="D90" s="381"/>
      <c r="E90" s="381"/>
      <c r="F90" s="519">
        <f t="shared" si="10"/>
        <v>0</v>
      </c>
      <c r="G90" s="381"/>
      <c r="H90" s="381">
        <f>G90*G28</f>
        <v>0</v>
      </c>
      <c r="I90" s="519"/>
      <c r="J90" s="381"/>
      <c r="K90" s="381"/>
      <c r="L90" s="95"/>
      <c r="M90" s="324"/>
      <c r="N90" s="324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11"/>
        <v>0</v>
      </c>
      <c r="AB90" s="381"/>
      <c r="AC90" s="517"/>
      <c r="AD90" s="95">
        <f t="shared" si="12"/>
        <v>0</v>
      </c>
      <c r="AE90" s="222"/>
      <c r="AF90" s="222"/>
      <c r="AG90" s="95">
        <f t="shared" si="13"/>
        <v>0</v>
      </c>
      <c r="AH90" s="324"/>
      <c r="AI90" s="324">
        <f>AH90*AH28</f>
        <v>0</v>
      </c>
      <c r="AJ90" s="382"/>
      <c r="AK90" s="324"/>
      <c r="AL90" s="324"/>
      <c r="AM90" s="95">
        <f t="shared" si="14"/>
        <v>0</v>
      </c>
      <c r="AN90" s="93"/>
      <c r="AO90" s="93"/>
      <c r="AP90" s="93"/>
      <c r="AQ90" s="93"/>
      <c r="AR90" s="93"/>
      <c r="AS90" s="93"/>
      <c r="AT90" s="400">
        <f t="shared" si="15"/>
        <v>0</v>
      </c>
      <c r="AU90" s="546">
        <v>54</v>
      </c>
      <c r="AV90" s="87">
        <f t="shared" si="16"/>
        <v>0</v>
      </c>
    </row>
    <row r="91" spans="1:48" ht="39.950000000000003" customHeight="1">
      <c r="A91" s="386" t="s">
        <v>285</v>
      </c>
      <c r="B91" s="8"/>
      <c r="C91" s="103" t="s">
        <v>191</v>
      </c>
      <c r="D91" s="381"/>
      <c r="E91" s="381"/>
      <c r="F91" s="519">
        <f t="shared" si="10"/>
        <v>0</v>
      </c>
      <c r="G91" s="381"/>
      <c r="H91" s="381"/>
      <c r="I91" s="519"/>
      <c r="J91" s="381"/>
      <c r="K91" s="381">
        <f>J91*J28</f>
        <v>0</v>
      </c>
      <c r="L91" s="95"/>
      <c r="M91" s="324"/>
      <c r="N91" s="324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11"/>
        <v>0</v>
      </c>
      <c r="AB91" s="381"/>
      <c r="AC91" s="517"/>
      <c r="AD91" s="95">
        <f t="shared" si="12"/>
        <v>0</v>
      </c>
      <c r="AE91" s="222"/>
      <c r="AF91" s="222"/>
      <c r="AG91" s="95">
        <f t="shared" si="13"/>
        <v>0</v>
      </c>
      <c r="AH91" s="324"/>
      <c r="AI91" s="324"/>
      <c r="AJ91" s="382"/>
      <c r="AK91" s="324"/>
      <c r="AL91" s="324">
        <f>AK91*AK28</f>
        <v>0</v>
      </c>
      <c r="AM91" s="95">
        <f t="shared" si="14"/>
        <v>0</v>
      </c>
      <c r="AN91" s="93"/>
      <c r="AO91" s="93"/>
      <c r="AP91" s="93"/>
      <c r="AQ91" s="93"/>
      <c r="AR91" s="93"/>
      <c r="AS91" s="93"/>
      <c r="AT91" s="400">
        <f t="shared" si="15"/>
        <v>0</v>
      </c>
      <c r="AU91" s="546">
        <v>375</v>
      </c>
      <c r="AV91" s="87">
        <f t="shared" si="16"/>
        <v>0</v>
      </c>
    </row>
    <row r="92" spans="1:48" ht="39.950000000000003" customHeight="1">
      <c r="A92" s="387" t="s">
        <v>47</v>
      </c>
      <c r="B92" s="5"/>
      <c r="C92" s="103" t="s">
        <v>191</v>
      </c>
      <c r="D92" s="380"/>
      <c r="E92" s="380"/>
      <c r="F92" s="519">
        <f t="shared" si="10"/>
        <v>0</v>
      </c>
      <c r="G92" s="380"/>
      <c r="H92" s="380"/>
      <c r="I92" s="519"/>
      <c r="J92" s="380"/>
      <c r="K92" s="380">
        <f>J92*J28</f>
        <v>0</v>
      </c>
      <c r="L92" s="95"/>
      <c r="M92" s="323"/>
      <c r="N92" s="323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11"/>
        <v>0</v>
      </c>
      <c r="AB92" s="380"/>
      <c r="AC92" s="516"/>
      <c r="AD92" s="95">
        <f t="shared" si="12"/>
        <v>0</v>
      </c>
      <c r="AE92" s="221"/>
      <c r="AF92" s="221"/>
      <c r="AG92" s="95">
        <f t="shared" si="13"/>
        <v>0</v>
      </c>
      <c r="AH92" s="323"/>
      <c r="AI92" s="323"/>
      <c r="AJ92" s="382"/>
      <c r="AK92" s="323">
        <v>1E-3</v>
      </c>
      <c r="AL92" s="323">
        <f>AK92*AK28</f>
        <v>2.5000000000000001E-3</v>
      </c>
      <c r="AM92" s="95">
        <f t="shared" si="14"/>
        <v>1.3875</v>
      </c>
      <c r="AN92" s="92"/>
      <c r="AO92" s="92"/>
      <c r="AP92" s="92"/>
      <c r="AQ92" s="92"/>
      <c r="AR92" s="92"/>
      <c r="AS92" s="92"/>
      <c r="AT92" s="400">
        <f t="shared" si="15"/>
        <v>2.5000000000000001E-3</v>
      </c>
      <c r="AU92" s="547">
        <v>555</v>
      </c>
      <c r="AV92" s="87">
        <f t="shared" si="16"/>
        <v>1.3875</v>
      </c>
    </row>
    <row r="93" spans="1:48" ht="39.950000000000003" customHeight="1">
      <c r="A93" s="387" t="s">
        <v>162</v>
      </c>
      <c r="B93" s="5"/>
      <c r="C93" s="103" t="s">
        <v>191</v>
      </c>
      <c r="D93" s="380">
        <v>5.0000000000000001E-4</v>
      </c>
      <c r="E93" s="380">
        <f>D93*D28</f>
        <v>5.0000000000000001E-4</v>
      </c>
      <c r="F93" s="519">
        <f t="shared" si="10"/>
        <v>0</v>
      </c>
      <c r="G93" s="380"/>
      <c r="H93" s="380"/>
      <c r="I93" s="519"/>
      <c r="J93" s="380"/>
      <c r="K93" s="380"/>
      <c r="L93" s="95"/>
      <c r="M93" s="323">
        <v>4.0000000000000002E-4</v>
      </c>
      <c r="N93" s="323">
        <f>M93*M28</f>
        <v>4.0000000000000002E-4</v>
      </c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11"/>
        <v>0</v>
      </c>
      <c r="AB93" s="380">
        <v>1E-4</v>
      </c>
      <c r="AC93" s="516">
        <f>AB93*AB28</f>
        <v>1.5000000000000001E-4</v>
      </c>
      <c r="AD93" s="95">
        <f t="shared" si="12"/>
        <v>2.7000000000000001E-3</v>
      </c>
      <c r="AE93" s="221"/>
      <c r="AF93" s="221"/>
      <c r="AG93" s="95">
        <f t="shared" si="13"/>
        <v>0</v>
      </c>
      <c r="AH93" s="323"/>
      <c r="AI93" s="323"/>
      <c r="AJ93" s="382"/>
      <c r="AK93" s="323"/>
      <c r="AL93" s="323"/>
      <c r="AM93" s="95">
        <f t="shared" si="14"/>
        <v>0</v>
      </c>
      <c r="AN93" s="92"/>
      <c r="AO93" s="92"/>
      <c r="AP93" s="92"/>
      <c r="AQ93" s="92"/>
      <c r="AR93" s="92"/>
      <c r="AS93" s="92"/>
      <c r="AT93" s="403">
        <f t="shared" si="15"/>
        <v>1.0499999999999999E-3</v>
      </c>
      <c r="AU93" s="547">
        <v>18</v>
      </c>
      <c r="AV93" s="94">
        <f t="shared" si="16"/>
        <v>1.89E-2</v>
      </c>
    </row>
    <row r="94" spans="1:48" ht="39.950000000000003" customHeight="1">
      <c r="A94" s="387" t="s">
        <v>217</v>
      </c>
      <c r="B94" s="5"/>
      <c r="C94" s="103" t="s">
        <v>191</v>
      </c>
      <c r="D94" s="380"/>
      <c r="E94" s="380"/>
      <c r="F94" s="519"/>
      <c r="G94" s="380"/>
      <c r="H94" s="380"/>
      <c r="I94" s="519"/>
      <c r="J94" s="380"/>
      <c r="K94" s="380"/>
      <c r="L94" s="95"/>
      <c r="M94" s="323"/>
      <c r="N94" s="323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11"/>
        <v>0</v>
      </c>
      <c r="AB94" s="380"/>
      <c r="AC94" s="516"/>
      <c r="AD94" s="95"/>
      <c r="AE94" s="221"/>
      <c r="AF94" s="221"/>
      <c r="AG94" s="95"/>
      <c r="AH94" s="323"/>
      <c r="AI94" s="323"/>
      <c r="AJ94" s="382"/>
      <c r="AK94" s="323"/>
      <c r="AL94" s="323"/>
      <c r="AM94" s="95">
        <f t="shared" si="14"/>
        <v>0</v>
      </c>
      <c r="AN94" s="92"/>
      <c r="AO94" s="92"/>
      <c r="AP94" s="92"/>
      <c r="AQ94" s="92"/>
      <c r="AR94" s="92"/>
      <c r="AS94" s="92"/>
      <c r="AT94" s="404">
        <f t="shared" si="15"/>
        <v>0</v>
      </c>
      <c r="AU94" s="547">
        <v>225</v>
      </c>
      <c r="AV94" s="94">
        <f t="shared" si="16"/>
        <v>0</v>
      </c>
    </row>
    <row r="95" spans="1:48" ht="39.950000000000003" customHeight="1">
      <c r="A95" s="387" t="s">
        <v>211</v>
      </c>
      <c r="B95" s="5"/>
      <c r="C95" s="103" t="s">
        <v>191</v>
      </c>
      <c r="D95" s="380"/>
      <c r="E95" s="380">
        <f>D95*D28</f>
        <v>0</v>
      </c>
      <c r="F95" s="519"/>
      <c r="G95" s="380"/>
      <c r="H95" s="380"/>
      <c r="I95" s="519"/>
      <c r="J95" s="380"/>
      <c r="K95" s="380"/>
      <c r="L95" s="95"/>
      <c r="M95" s="323"/>
      <c r="N95" s="323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11"/>
        <v>0</v>
      </c>
      <c r="AB95" s="521">
        <v>2.5000000000000001E-5</v>
      </c>
      <c r="AC95" s="516">
        <f>AB95*AB28</f>
        <v>3.7500000000000003E-5</v>
      </c>
      <c r="AD95" s="95"/>
      <c r="AE95" s="221"/>
      <c r="AF95" s="221"/>
      <c r="AG95" s="95"/>
      <c r="AH95" s="323"/>
      <c r="AI95" s="323"/>
      <c r="AJ95" s="382"/>
      <c r="AK95" s="323"/>
      <c r="AL95" s="323"/>
      <c r="AM95" s="95">
        <f t="shared" si="14"/>
        <v>0</v>
      </c>
      <c r="AN95" s="92"/>
      <c r="AO95" s="92"/>
      <c r="AP95" s="92"/>
      <c r="AQ95" s="92"/>
      <c r="AR95" s="92"/>
      <c r="AS95" s="92"/>
      <c r="AT95" s="404">
        <f t="shared" si="15"/>
        <v>3.7500000000000003E-5</v>
      </c>
      <c r="AU95" s="547">
        <v>975</v>
      </c>
      <c r="AV95" s="94">
        <f t="shared" si="16"/>
        <v>3.6562500000000005E-2</v>
      </c>
    </row>
    <row r="96" spans="1:48" ht="39.950000000000003" customHeight="1">
      <c r="A96" s="387" t="s">
        <v>289</v>
      </c>
      <c r="B96" s="5"/>
      <c r="C96" s="103" t="s">
        <v>191</v>
      </c>
      <c r="D96" s="380">
        <v>7.0000000000000001E-3</v>
      </c>
      <c r="E96" s="380">
        <f>D96*D28</f>
        <v>7.0000000000000001E-3</v>
      </c>
      <c r="F96" s="519"/>
      <c r="G96" s="380"/>
      <c r="H96" s="380"/>
      <c r="I96" s="519"/>
      <c r="J96" s="380"/>
      <c r="K96" s="380"/>
      <c r="L96" s="95"/>
      <c r="M96" s="323"/>
      <c r="N96" s="323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80"/>
      <c r="AC96" s="516"/>
      <c r="AD96" s="95"/>
      <c r="AE96" s="221"/>
      <c r="AF96" s="221"/>
      <c r="AG96" s="95"/>
      <c r="AH96" s="323"/>
      <c r="AI96" s="323"/>
      <c r="AJ96" s="382"/>
      <c r="AK96" s="323"/>
      <c r="AL96" s="323"/>
      <c r="AM96" s="95"/>
      <c r="AN96" s="92"/>
      <c r="AO96" s="92"/>
      <c r="AP96" s="92"/>
      <c r="AQ96" s="92"/>
      <c r="AR96" s="92"/>
      <c r="AS96" s="92"/>
      <c r="AT96" s="403">
        <f t="shared" si="15"/>
        <v>7.0000000000000001E-3</v>
      </c>
      <c r="AU96" s="547">
        <v>375</v>
      </c>
      <c r="AV96" s="94">
        <f t="shared" si="16"/>
        <v>2.625</v>
      </c>
    </row>
    <row r="97" spans="1:48" ht="39.950000000000003" customHeight="1">
      <c r="A97" s="387" t="s">
        <v>212</v>
      </c>
      <c r="B97" s="5"/>
      <c r="C97" s="103" t="s">
        <v>191</v>
      </c>
      <c r="D97" s="380">
        <v>2.9999999999999997E-4</v>
      </c>
      <c r="E97" s="380">
        <f>D97*D28</f>
        <v>2.9999999999999997E-4</v>
      </c>
      <c r="F97" s="519"/>
      <c r="G97" s="380"/>
      <c r="H97" s="380"/>
      <c r="I97" s="519"/>
      <c r="J97" s="380"/>
      <c r="K97" s="380"/>
      <c r="L97" s="95"/>
      <c r="M97" s="323"/>
      <c r="N97" s="323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80">
        <v>1E-4</v>
      </c>
      <c r="AC97" s="516">
        <f>AB97*AB28</f>
        <v>1.5000000000000001E-4</v>
      </c>
      <c r="AD97" s="95"/>
      <c r="AE97" s="221"/>
      <c r="AF97" s="221"/>
      <c r="AG97" s="95"/>
      <c r="AH97" s="323"/>
      <c r="AI97" s="323"/>
      <c r="AJ97" s="382"/>
      <c r="AK97" s="323"/>
      <c r="AL97" s="323"/>
      <c r="AM97" s="95"/>
      <c r="AN97" s="92"/>
      <c r="AO97" s="92"/>
      <c r="AP97" s="92"/>
      <c r="AQ97" s="92"/>
      <c r="AR97" s="92"/>
      <c r="AS97" s="92"/>
      <c r="AT97" s="404">
        <f t="shared" si="15"/>
        <v>4.4999999999999999E-4</v>
      </c>
      <c r="AU97" s="547">
        <v>960</v>
      </c>
      <c r="AV97" s="94">
        <f t="shared" si="16"/>
        <v>0.432</v>
      </c>
    </row>
    <row r="98" spans="1:48" ht="39.950000000000003" customHeight="1">
      <c r="A98" s="387" t="s">
        <v>218</v>
      </c>
      <c r="B98" s="5"/>
      <c r="C98" s="103" t="s">
        <v>191</v>
      </c>
      <c r="D98" s="380">
        <v>3.5E-4</v>
      </c>
      <c r="E98" s="380">
        <f>D98*D28</f>
        <v>3.5E-4</v>
      </c>
      <c r="F98" s="519"/>
      <c r="G98" s="380"/>
      <c r="H98" s="380"/>
      <c r="I98" s="519"/>
      <c r="J98" s="380"/>
      <c r="K98" s="380"/>
      <c r="L98" s="95"/>
      <c r="M98" s="323"/>
      <c r="N98" s="323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80"/>
      <c r="AC98" s="516">
        <f>AB98*AB28</f>
        <v>0</v>
      </c>
      <c r="AD98" s="95"/>
      <c r="AE98" s="221"/>
      <c r="AF98" s="221"/>
      <c r="AG98" s="95"/>
      <c r="AH98" s="323"/>
      <c r="AI98" s="323"/>
      <c r="AJ98" s="382"/>
      <c r="AK98" s="561"/>
      <c r="AL98" s="323"/>
      <c r="AM98" s="95"/>
      <c r="AN98" s="92"/>
      <c r="AO98" s="92"/>
      <c r="AP98" s="92"/>
      <c r="AQ98" s="92"/>
      <c r="AR98" s="92"/>
      <c r="AS98" s="92"/>
      <c r="AT98" s="404">
        <f t="shared" si="15"/>
        <v>3.5E-4</v>
      </c>
      <c r="AU98" s="547">
        <v>225</v>
      </c>
      <c r="AV98" s="94">
        <f t="shared" si="16"/>
        <v>7.8750000000000001E-2</v>
      </c>
    </row>
    <row r="99" spans="1:48" ht="39.950000000000003" customHeight="1">
      <c r="A99" s="414" t="s">
        <v>316</v>
      </c>
      <c r="B99" s="5"/>
      <c r="C99" s="5"/>
      <c r="D99" s="380"/>
      <c r="E99" s="380"/>
      <c r="F99" s="519">
        <f>SUM(F62:F93)+F54</f>
        <v>0</v>
      </c>
      <c r="G99" s="380"/>
      <c r="H99" s="380"/>
      <c r="I99" s="380">
        <f>SUM(I62:I98)+I54</f>
        <v>0</v>
      </c>
      <c r="J99" s="380"/>
      <c r="K99" s="380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80"/>
      <c r="AC99" s="516"/>
      <c r="AD99" s="95">
        <f>SUM(AD62:AD93)+AD54</f>
        <v>19.677825000000002</v>
      </c>
      <c r="AE99" s="92"/>
      <c r="AF99" s="92"/>
      <c r="AG99" s="95">
        <f>SUM(AG62:AG93)+AG54</f>
        <v>0</v>
      </c>
      <c r="AH99" s="323"/>
      <c r="AI99" s="323"/>
      <c r="AJ99" s="323">
        <f>SUM(AJ62:AJ98)+AJ54</f>
        <v>0</v>
      </c>
      <c r="AK99" s="323"/>
      <c r="AL99" s="323"/>
      <c r="AM99" s="95">
        <f>SUM(AM62:AM93)+AM54</f>
        <v>4.3125</v>
      </c>
      <c r="AN99" s="92"/>
      <c r="AO99" s="92"/>
      <c r="AP99" s="92"/>
      <c r="AQ99" s="92"/>
      <c r="AR99" s="92"/>
      <c r="AS99" s="92"/>
      <c r="AT99" s="405"/>
      <c r="AU99" s="547">
        <v>180</v>
      </c>
      <c r="AV99" s="94"/>
    </row>
    <row r="100" spans="1:48" ht="39.950000000000003" customHeight="1">
      <c r="A100" s="553"/>
      <c r="B100" s="5"/>
      <c r="C100" s="5"/>
      <c r="D100" s="380"/>
      <c r="E100" s="380"/>
      <c r="F100" s="380">
        <f>F99/D28</f>
        <v>0</v>
      </c>
      <c r="G100" s="380"/>
      <c r="H100" s="380"/>
      <c r="I100" s="380">
        <f>I99/G28</f>
        <v>0</v>
      </c>
      <c r="J100" s="380"/>
      <c r="K100" s="380"/>
      <c r="L100" s="103" t="e">
        <f>L99/J28</f>
        <v>#DIV/0!</v>
      </c>
      <c r="M100" s="103"/>
      <c r="N100" s="103"/>
      <c r="O100" s="103">
        <f>O99/M28</f>
        <v>0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80"/>
      <c r="AC100" s="516"/>
      <c r="AD100" s="103">
        <f>AD99/AB28</f>
        <v>13.118550000000001</v>
      </c>
      <c r="AE100" s="103"/>
      <c r="AF100" s="103"/>
      <c r="AG100" s="92" t="e">
        <f>AG99/AE28</f>
        <v>#DIV/0!</v>
      </c>
      <c r="AH100" s="323"/>
      <c r="AI100" s="323"/>
      <c r="AJ100" s="323">
        <f>AJ99/AH28</f>
        <v>0</v>
      </c>
      <c r="AK100" s="323"/>
      <c r="AL100" s="323"/>
      <c r="AM100" s="103">
        <f>AM99/AK28</f>
        <v>1.7250000000000001</v>
      </c>
      <c r="AN100" s="103"/>
      <c r="AO100" s="103"/>
      <c r="AP100" s="103"/>
      <c r="AQ100" s="5"/>
      <c r="AR100" s="5"/>
      <c r="AS100" s="5"/>
      <c r="AT100" s="388"/>
      <c r="AU100" s="547"/>
      <c r="AV100" s="125">
        <f>SUM(AV30:AV98)</f>
        <v>123.15783750000003</v>
      </c>
    </row>
    <row r="101" spans="1:48">
      <c r="AM101" s="105"/>
    </row>
    <row r="102" spans="1:48" ht="18">
      <c r="A102" s="407" t="s">
        <v>70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7" t="s">
        <v>256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7" t="s">
        <v>69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7" t="s">
        <v>50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7" t="s">
        <v>358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7" t="s">
        <v>257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7" t="s">
        <v>54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7" t="s">
        <v>50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255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20" zoomScaleNormal="20" zoomScaleSheetLayoutView="20" workbookViewId="0">
      <selection activeCell="AH90" sqref="AH90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3" t="s">
        <v>1</v>
      </c>
      <c r="B1" s="233"/>
      <c r="C1" s="233"/>
      <c r="D1" s="233"/>
      <c r="E1" s="233"/>
      <c r="F1" s="233"/>
      <c r="G1" s="233"/>
      <c r="H1" s="233"/>
      <c r="I1" s="215"/>
      <c r="J1" s="215"/>
      <c r="K1" s="215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3" t="s">
        <v>203</v>
      </c>
      <c r="B2" s="233"/>
      <c r="C2" s="233"/>
      <c r="D2" s="233"/>
      <c r="E2" s="233"/>
      <c r="F2" s="233"/>
      <c r="G2" s="233"/>
      <c r="H2" s="233"/>
      <c r="I2" s="215"/>
      <c r="J2" s="215"/>
      <c r="K2" s="215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0"/>
      <c r="AT2" s="270"/>
      <c r="AU2" s="43"/>
      <c r="AV2" s="41"/>
    </row>
    <row r="3" spans="1:48" ht="45">
      <c r="A3" s="232" t="s">
        <v>2</v>
      </c>
      <c r="B3" s="233"/>
      <c r="C3" s="233"/>
      <c r="D3" s="233"/>
      <c r="E3" s="233"/>
      <c r="F3" s="233"/>
      <c r="G3" s="234"/>
      <c r="H3" s="233"/>
      <c r="I3" s="215"/>
      <c r="J3" s="215"/>
      <c r="K3" s="215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9"/>
      <c r="AC3" s="236" t="s">
        <v>363</v>
      </c>
      <c r="AD3" s="236"/>
      <c r="AE3" s="237"/>
      <c r="AF3" s="238"/>
      <c r="AG3" s="238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40"/>
      <c r="AS3" s="241"/>
      <c r="AT3" s="241"/>
      <c r="AU3" s="43"/>
      <c r="AV3" s="41"/>
    </row>
    <row r="4" spans="1:48" ht="33">
      <c r="A4" s="235" t="str">
        <f>AF9</f>
        <v>на «16»февраля 2022г.</v>
      </c>
      <c r="B4" s="235"/>
      <c r="C4" s="235"/>
      <c r="D4" s="235"/>
      <c r="E4" s="235"/>
      <c r="F4" s="235"/>
      <c r="G4" s="235"/>
      <c r="H4" s="235"/>
      <c r="I4" s="217"/>
      <c r="J4" s="217"/>
      <c r="K4" s="217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5"/>
      <c r="B5" s="235"/>
      <c r="C5" s="235"/>
      <c r="D5" s="235"/>
      <c r="E5" s="235"/>
      <c r="F5" s="235"/>
      <c r="G5" s="235"/>
      <c r="H5" s="23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0" t="s">
        <v>60</v>
      </c>
      <c r="B6" s="850"/>
      <c r="C6" s="850"/>
      <c r="D6" s="851"/>
      <c r="E6" s="852" t="s">
        <v>52</v>
      </c>
      <c r="F6" s="850"/>
      <c r="G6" s="850"/>
      <c r="H6" s="851"/>
      <c r="I6" s="272"/>
      <c r="J6" s="852" t="s">
        <v>85</v>
      </c>
      <c r="K6" s="850"/>
      <c r="L6" s="850"/>
      <c r="M6" s="851"/>
      <c r="N6" s="852" t="s">
        <v>83</v>
      </c>
      <c r="O6" s="850"/>
      <c r="P6" s="850"/>
      <c r="Q6" s="851"/>
      <c r="R6" s="272"/>
      <c r="S6" s="182"/>
      <c r="T6" s="183"/>
      <c r="U6" s="183"/>
      <c r="V6" s="184"/>
      <c r="W6" s="182"/>
      <c r="X6" s="183"/>
      <c r="Y6" s="184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3" t="s">
        <v>61</v>
      </c>
      <c r="B7" s="853"/>
      <c r="C7" s="853"/>
      <c r="D7" s="854"/>
      <c r="E7" s="855" t="s">
        <v>51</v>
      </c>
      <c r="F7" s="856"/>
      <c r="G7" s="856"/>
      <c r="H7" s="857"/>
      <c r="I7" s="270"/>
      <c r="J7" s="855" t="s">
        <v>12</v>
      </c>
      <c r="K7" s="856"/>
      <c r="L7" s="856"/>
      <c r="M7" s="857"/>
      <c r="N7" s="855" t="s">
        <v>15</v>
      </c>
      <c r="O7" s="856"/>
      <c r="P7" s="856"/>
      <c r="Q7" s="857"/>
      <c r="R7" s="270"/>
      <c r="S7" s="855" t="s">
        <v>14</v>
      </c>
      <c r="T7" s="856"/>
      <c r="U7" s="856"/>
      <c r="V7" s="857"/>
      <c r="W7" s="855" t="s">
        <v>80</v>
      </c>
      <c r="X7" s="856"/>
      <c r="Y7" s="857"/>
      <c r="Z7" s="89"/>
      <c r="AA7" s="89"/>
      <c r="AB7" s="217" t="s">
        <v>194</v>
      </c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6" t="s">
        <v>200</v>
      </c>
      <c r="AP7" s="216" t="s">
        <v>77</v>
      </c>
      <c r="AQ7" s="84"/>
      <c r="AR7" s="84"/>
      <c r="AS7" s="84"/>
      <c r="AT7" s="47" t="s">
        <v>35</v>
      </c>
      <c r="AU7" s="41"/>
      <c r="AV7" s="41"/>
    </row>
    <row r="8" spans="1:48" ht="27">
      <c r="A8" s="273" t="s">
        <v>62</v>
      </c>
      <c r="B8" s="852" t="s">
        <v>64</v>
      </c>
      <c r="C8" s="850"/>
      <c r="D8" s="851"/>
      <c r="E8" s="855" t="s">
        <v>56</v>
      </c>
      <c r="F8" s="856"/>
      <c r="G8" s="856"/>
      <c r="H8" s="857"/>
      <c r="I8" s="270"/>
      <c r="J8" s="855" t="s">
        <v>67</v>
      </c>
      <c r="K8" s="856"/>
      <c r="L8" s="856"/>
      <c r="M8" s="857"/>
      <c r="N8" s="855" t="s">
        <v>84</v>
      </c>
      <c r="O8" s="856"/>
      <c r="P8" s="856"/>
      <c r="Q8" s="857"/>
      <c r="R8" s="270"/>
      <c r="S8" s="855" t="s">
        <v>57</v>
      </c>
      <c r="T8" s="856"/>
      <c r="U8" s="856"/>
      <c r="V8" s="857"/>
      <c r="W8" s="855" t="s">
        <v>81</v>
      </c>
      <c r="X8" s="856"/>
      <c r="Y8" s="857"/>
      <c r="Z8" s="89"/>
      <c r="AA8" s="89"/>
      <c r="AB8" s="217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84"/>
      <c r="AR8" s="84"/>
      <c r="AS8" s="84"/>
      <c r="AT8" s="48"/>
      <c r="AU8" s="41"/>
      <c r="AV8" s="41"/>
    </row>
    <row r="9" spans="1:48" ht="27">
      <c r="A9" s="271" t="s">
        <v>63</v>
      </c>
      <c r="B9" s="855" t="s">
        <v>65</v>
      </c>
      <c r="C9" s="856"/>
      <c r="D9" s="857"/>
      <c r="E9" s="855" t="s">
        <v>55</v>
      </c>
      <c r="F9" s="856"/>
      <c r="G9" s="856"/>
      <c r="H9" s="857"/>
      <c r="I9" s="270"/>
      <c r="J9" s="855" t="s">
        <v>13</v>
      </c>
      <c r="K9" s="856"/>
      <c r="L9" s="856"/>
      <c r="M9" s="857"/>
      <c r="N9" s="855" t="s">
        <v>55</v>
      </c>
      <c r="O9" s="856"/>
      <c r="P9" s="856"/>
      <c r="Q9" s="857"/>
      <c r="R9" s="270"/>
      <c r="S9" s="187"/>
      <c r="T9" s="81" t="s">
        <v>55</v>
      </c>
      <c r="U9" s="81"/>
      <c r="V9" s="81"/>
      <c r="W9" s="855" t="s">
        <v>82</v>
      </c>
      <c r="X9" s="856"/>
      <c r="Y9" s="857"/>
      <c r="Z9" s="89"/>
      <c r="AA9" s="89"/>
      <c r="AB9" s="217"/>
      <c r="AC9" s="214"/>
      <c r="AD9" s="214"/>
      <c r="AE9" s="214"/>
      <c r="AF9" s="217" t="str">
        <f>Лист2!A3</f>
        <v>на «16»февраля 2022г.</v>
      </c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6"/>
      <c r="AR9" s="6"/>
      <c r="AS9" s="6" t="s">
        <v>76</v>
      </c>
      <c r="AT9" s="204" t="s">
        <v>362</v>
      </c>
      <c r="AU9" s="41"/>
      <c r="AV9" s="41"/>
    </row>
    <row r="10" spans="1:48" ht="27">
      <c r="A10" s="188"/>
      <c r="B10" s="861" t="s">
        <v>66</v>
      </c>
      <c r="C10" s="853"/>
      <c r="D10" s="854"/>
      <c r="E10" s="189"/>
      <c r="F10" s="189"/>
      <c r="G10" s="81"/>
      <c r="H10" s="190"/>
      <c r="I10" s="191"/>
      <c r="J10" s="81"/>
      <c r="K10" s="81"/>
      <c r="L10" s="81"/>
      <c r="M10" s="190"/>
      <c r="N10" s="861"/>
      <c r="O10" s="853"/>
      <c r="P10" s="853"/>
      <c r="Q10" s="854"/>
      <c r="R10" s="270"/>
      <c r="S10" s="187"/>
      <c r="T10" s="81"/>
      <c r="U10" s="81"/>
      <c r="V10" s="81"/>
      <c r="W10" s="187"/>
      <c r="X10" s="81"/>
      <c r="Y10" s="188"/>
      <c r="Z10" s="58"/>
      <c r="AA10" s="58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84"/>
      <c r="AR10" s="84"/>
      <c r="AS10" s="84"/>
      <c r="AT10" s="50"/>
      <c r="AU10" s="40"/>
      <c r="AV10" s="40"/>
    </row>
    <row r="11" spans="1:48" ht="27.75" thickBot="1">
      <c r="A11" s="192">
        <v>1</v>
      </c>
      <c r="B11" s="193"/>
      <c r="C11" s="194">
        <v>2</v>
      </c>
      <c r="D11" s="195"/>
      <c r="E11" s="196"/>
      <c r="F11" s="196"/>
      <c r="G11" s="196">
        <v>3</v>
      </c>
      <c r="H11" s="197"/>
      <c r="I11" s="196"/>
      <c r="J11" s="196"/>
      <c r="K11" s="196">
        <v>4</v>
      </c>
      <c r="L11" s="196"/>
      <c r="M11" s="197"/>
      <c r="N11" s="196"/>
      <c r="O11" s="196"/>
      <c r="P11" s="196">
        <v>5</v>
      </c>
      <c r="Q11" s="197"/>
      <c r="R11" s="196"/>
      <c r="S11" s="198"/>
      <c r="T11" s="196">
        <v>6</v>
      </c>
      <c r="U11" s="196"/>
      <c r="V11" s="196"/>
      <c r="W11" s="858">
        <v>7</v>
      </c>
      <c r="X11" s="859"/>
      <c r="Y11" s="860"/>
      <c r="Z11" s="89"/>
      <c r="AA11" s="89"/>
      <c r="AB11" s="217"/>
      <c r="AC11" s="217" t="s">
        <v>86</v>
      </c>
      <c r="AD11" s="217"/>
      <c r="AE11" s="217"/>
      <c r="AF11" s="215"/>
      <c r="AG11" s="215"/>
      <c r="AH11" s="217"/>
      <c r="AI11" s="217"/>
      <c r="AJ11" s="217"/>
      <c r="AK11" s="217"/>
      <c r="AL11" s="217"/>
      <c r="AM11" s="217"/>
      <c r="AN11" s="217"/>
      <c r="AO11" s="217"/>
      <c r="AP11" s="217"/>
      <c r="AQ11" s="6"/>
      <c r="AR11" s="6" t="s">
        <v>78</v>
      </c>
      <c r="AS11" s="84"/>
      <c r="AT11" s="204" t="s">
        <v>258</v>
      </c>
      <c r="AU11" s="41"/>
      <c r="AV11" s="41"/>
    </row>
    <row r="12" spans="1:48" ht="34.5" thickBot="1">
      <c r="A12" s="51"/>
      <c r="B12" s="862"/>
      <c r="C12" s="863"/>
      <c r="D12" s="864"/>
      <c r="E12" s="865">
        <v>76.8</v>
      </c>
      <c r="F12" s="866"/>
      <c r="G12" s="866"/>
      <c r="H12" s="867"/>
      <c r="I12" s="274"/>
      <c r="J12" s="865" t="s">
        <v>206</v>
      </c>
      <c r="K12" s="866"/>
      <c r="L12" s="242"/>
      <c r="M12" s="243">
        <v>23</v>
      </c>
      <c r="N12" s="868">
        <f>M12*E12</f>
        <v>1766.3999999999999</v>
      </c>
      <c r="O12" s="869"/>
      <c r="P12" s="869"/>
      <c r="Q12" s="870"/>
      <c r="R12" s="274"/>
      <c r="S12" s="865">
        <f>Лист2!F48</f>
        <v>1794</v>
      </c>
      <c r="T12" s="866"/>
      <c r="U12" s="866"/>
      <c r="V12" s="867"/>
      <c r="W12" s="871"/>
      <c r="X12" s="872"/>
      <c r="Y12" s="873"/>
      <c r="Z12" s="89"/>
      <c r="AA12" s="89"/>
      <c r="AB12" s="217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84"/>
      <c r="AR12" s="84"/>
      <c r="AS12" s="84"/>
      <c r="AT12" s="48"/>
      <c r="AU12" s="41"/>
      <c r="AV12" s="41"/>
    </row>
    <row r="13" spans="1:48" ht="34.5" thickBot="1">
      <c r="A13" s="52"/>
      <c r="B13" s="874"/>
      <c r="C13" s="875"/>
      <c r="D13" s="876"/>
      <c r="E13" s="877">
        <v>76.8</v>
      </c>
      <c r="F13" s="878"/>
      <c r="G13" s="878"/>
      <c r="H13" s="879"/>
      <c r="I13" s="275"/>
      <c r="J13" s="877" t="s">
        <v>207</v>
      </c>
      <c r="K13" s="878"/>
      <c r="L13" s="275"/>
      <c r="M13" s="244">
        <v>84</v>
      </c>
      <c r="N13" s="868">
        <f>M13*E13</f>
        <v>6451.2</v>
      </c>
      <c r="O13" s="869"/>
      <c r="P13" s="869"/>
      <c r="Q13" s="870"/>
      <c r="R13" s="245"/>
      <c r="S13" s="877">
        <f>Лист2!F50</f>
        <v>7090.4400000000005</v>
      </c>
      <c r="T13" s="878"/>
      <c r="U13" s="878"/>
      <c r="V13" s="879"/>
      <c r="W13" s="883"/>
      <c r="X13" s="884"/>
      <c r="Y13" s="886"/>
      <c r="Z13" s="89"/>
      <c r="AA13" s="89"/>
      <c r="AB13" s="217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40"/>
      <c r="AR13" s="40"/>
      <c r="AS13" s="40"/>
      <c r="AT13" s="48"/>
      <c r="AU13" s="41"/>
      <c r="AV13" s="41"/>
    </row>
    <row r="14" spans="1:48" ht="33.75">
      <c r="A14" s="53"/>
      <c r="B14" s="874"/>
      <c r="C14" s="875"/>
      <c r="D14" s="876"/>
      <c r="E14" s="877"/>
      <c r="F14" s="878"/>
      <c r="G14" s="878"/>
      <c r="H14" s="879"/>
      <c r="I14" s="275"/>
      <c r="J14" s="877"/>
      <c r="K14" s="878"/>
      <c r="L14" s="246"/>
      <c r="M14" s="247"/>
      <c r="N14" s="865"/>
      <c r="O14" s="866"/>
      <c r="P14" s="866"/>
      <c r="Q14" s="867"/>
      <c r="R14" s="245"/>
      <c r="S14" s="880"/>
      <c r="T14" s="881"/>
      <c r="U14" s="881"/>
      <c r="V14" s="882"/>
      <c r="W14" s="883"/>
      <c r="X14" s="884"/>
      <c r="Y14" s="885"/>
      <c r="Z14" s="89"/>
      <c r="AA14" s="89"/>
      <c r="AB14" s="217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40"/>
      <c r="AR14" s="40"/>
      <c r="AS14" s="40"/>
      <c r="AT14" s="48"/>
      <c r="AU14" s="41"/>
      <c r="AV14" s="41"/>
    </row>
    <row r="15" spans="1:48" ht="33.75">
      <c r="A15" s="54"/>
      <c r="B15" s="874"/>
      <c r="C15" s="875"/>
      <c r="D15" s="876"/>
      <c r="E15" s="877"/>
      <c r="F15" s="878"/>
      <c r="G15" s="878"/>
      <c r="H15" s="879"/>
      <c r="I15" s="248"/>
      <c r="J15" s="877"/>
      <c r="K15" s="878"/>
      <c r="L15" s="275"/>
      <c r="M15" s="244"/>
      <c r="N15" s="877"/>
      <c r="O15" s="878"/>
      <c r="P15" s="878"/>
      <c r="Q15" s="878"/>
      <c r="R15" s="248"/>
      <c r="S15" s="880"/>
      <c r="T15" s="881"/>
      <c r="U15" s="881"/>
      <c r="V15" s="882"/>
      <c r="W15" s="883"/>
      <c r="X15" s="884"/>
      <c r="Y15" s="885"/>
      <c r="Z15" s="89"/>
      <c r="AA15" s="89"/>
      <c r="AB15" s="217"/>
      <c r="AC15" s="217" t="s">
        <v>356</v>
      </c>
      <c r="AD15" s="217"/>
      <c r="AE15" s="217"/>
      <c r="AF15" s="215"/>
      <c r="AG15" s="215"/>
      <c r="AH15" s="217"/>
      <c r="AI15" s="217"/>
      <c r="AJ15" s="217"/>
      <c r="AK15" s="217"/>
      <c r="AL15" s="217"/>
      <c r="AM15" s="217"/>
      <c r="AN15" s="217"/>
      <c r="AO15" s="217"/>
      <c r="AP15" s="217"/>
      <c r="AQ15" s="41"/>
      <c r="AR15" s="55"/>
      <c r="AS15" s="40"/>
      <c r="AT15" s="49"/>
      <c r="AU15" s="41"/>
      <c r="AV15" s="41"/>
    </row>
    <row r="16" spans="1:48" ht="33.75">
      <c r="A16" s="54"/>
      <c r="B16" s="874"/>
      <c r="C16" s="875"/>
      <c r="D16" s="876"/>
      <c r="E16" s="877"/>
      <c r="F16" s="878"/>
      <c r="G16" s="878"/>
      <c r="H16" s="879"/>
      <c r="I16" s="248"/>
      <c r="J16" s="877"/>
      <c r="K16" s="878"/>
      <c r="L16" s="275"/>
      <c r="M16" s="244"/>
      <c r="N16" s="877"/>
      <c r="O16" s="878"/>
      <c r="P16" s="878"/>
      <c r="Q16" s="878"/>
      <c r="R16" s="248"/>
      <c r="S16" s="877"/>
      <c r="T16" s="878"/>
      <c r="U16" s="878"/>
      <c r="V16" s="879"/>
      <c r="W16" s="883"/>
      <c r="X16" s="884"/>
      <c r="Y16" s="885"/>
      <c r="Z16" s="89"/>
      <c r="AA16" s="89"/>
      <c r="AB16" s="217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40"/>
      <c r="AR16" s="40"/>
      <c r="AS16" s="40"/>
      <c r="AT16" s="48"/>
      <c r="AU16" s="41"/>
      <c r="AV16" s="41"/>
    </row>
    <row r="17" spans="1:48" ht="34.5" thickBot="1">
      <c r="A17" s="56"/>
      <c r="B17" s="893"/>
      <c r="C17" s="894"/>
      <c r="D17" s="895"/>
      <c r="E17" s="896"/>
      <c r="F17" s="897"/>
      <c r="G17" s="897"/>
      <c r="H17" s="898"/>
      <c r="I17" s="249"/>
      <c r="J17" s="896" t="s">
        <v>98</v>
      </c>
      <c r="K17" s="897"/>
      <c r="L17" s="246"/>
      <c r="M17" s="247">
        <f>M12+M13+M14</f>
        <v>107</v>
      </c>
      <c r="N17" s="877"/>
      <c r="O17" s="878"/>
      <c r="P17" s="878"/>
      <c r="Q17" s="878"/>
      <c r="R17" s="250"/>
      <c r="S17" s="880">
        <f>Лист2!F49+Лист2!F51</f>
        <v>4318.2700000000004</v>
      </c>
      <c r="T17" s="881"/>
      <c r="U17" s="881"/>
      <c r="V17" s="882"/>
      <c r="W17" s="883"/>
      <c r="X17" s="884"/>
      <c r="Y17" s="885"/>
      <c r="Z17" s="89"/>
      <c r="AA17" s="89"/>
      <c r="AB17" s="217"/>
      <c r="AC17" s="217" t="s">
        <v>254</v>
      </c>
      <c r="AD17" s="217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0"/>
      <c r="F18" s="250"/>
      <c r="G18" s="250"/>
      <c r="H18" s="250"/>
      <c r="I18" s="250"/>
      <c r="J18" s="250"/>
      <c r="K18" s="250" t="s">
        <v>88</v>
      </c>
      <c r="L18" s="250"/>
      <c r="M18" s="251">
        <f>M15+M16+M17</f>
        <v>107</v>
      </c>
      <c r="N18" s="896">
        <f>SUM(N12:Q17)</f>
        <v>8217.6</v>
      </c>
      <c r="O18" s="897"/>
      <c r="P18" s="897"/>
      <c r="Q18" s="898"/>
      <c r="R18" s="278"/>
      <c r="S18" s="905">
        <f>AV99</f>
        <v>12970.612304999997</v>
      </c>
      <c r="T18" s="906"/>
      <c r="U18" s="906"/>
      <c r="V18" s="907"/>
      <c r="W18" s="908"/>
      <c r="X18" s="909"/>
      <c r="Y18" s="910"/>
      <c r="Z18" s="89"/>
      <c r="AA18" s="89"/>
      <c r="AB18" s="217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7"/>
      <c r="AC19" s="217"/>
      <c r="AD19" s="217"/>
      <c r="AE19" s="217"/>
      <c r="AF19" s="215"/>
      <c r="AG19" s="215"/>
      <c r="AH19" s="217"/>
      <c r="AI19" s="217"/>
      <c r="AJ19" s="217"/>
      <c r="AK19" s="217"/>
      <c r="AL19" s="217"/>
      <c r="AM19" s="217"/>
      <c r="AN19" s="217"/>
      <c r="AO19" s="217"/>
      <c r="AP19" s="217"/>
      <c r="AQ19" s="41"/>
      <c r="AR19" s="41"/>
      <c r="AS19" s="41"/>
      <c r="AT19" s="39"/>
      <c r="AU19" s="39"/>
      <c r="AV19" s="41"/>
    </row>
    <row r="20" spans="1:48" ht="27">
      <c r="A20" s="19" t="s">
        <v>73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58</v>
      </c>
      <c r="T20" s="11"/>
      <c r="U20" s="11"/>
      <c r="V20" s="11"/>
      <c r="W20" s="11"/>
      <c r="X20" s="11"/>
      <c r="Y20" s="11"/>
      <c r="Z20" s="22"/>
      <c r="AA20" s="22"/>
      <c r="AB20" s="218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11"/>
      <c r="AR20" s="11"/>
      <c r="AS20" s="21"/>
      <c r="AT20" s="672" t="s">
        <v>8</v>
      </c>
      <c r="AU20" s="673"/>
      <c r="AV20" s="6"/>
    </row>
    <row r="21" spans="1:48" ht="14.25">
      <c r="A21" s="12"/>
      <c r="B21" s="14"/>
      <c r="C21" s="4" t="s">
        <v>72</v>
      </c>
      <c r="D21" s="887" t="s">
        <v>18</v>
      </c>
      <c r="E21" s="888"/>
      <c r="F21" s="888"/>
      <c r="G21" s="888"/>
      <c r="H21" s="888"/>
      <c r="I21" s="888"/>
      <c r="J21" s="888"/>
      <c r="K21" s="888"/>
      <c r="L21" s="888"/>
      <c r="M21" s="888"/>
      <c r="N21" s="889"/>
      <c r="O21" s="276"/>
      <c r="P21" s="887" t="s">
        <v>19</v>
      </c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9"/>
      <c r="AC21" s="887" t="s">
        <v>20</v>
      </c>
      <c r="AD21" s="888"/>
      <c r="AE21" s="888"/>
      <c r="AF21" s="888"/>
      <c r="AG21" s="888"/>
      <c r="AH21" s="889"/>
      <c r="AI21" s="887" t="s">
        <v>21</v>
      </c>
      <c r="AJ21" s="888"/>
      <c r="AK21" s="888"/>
      <c r="AL21" s="888"/>
      <c r="AM21" s="888"/>
      <c r="AN21" s="888"/>
      <c r="AO21" s="889"/>
      <c r="AP21" s="208" t="s">
        <v>59</v>
      </c>
      <c r="AQ21" s="209"/>
      <c r="AR21" s="209"/>
      <c r="AS21" s="210"/>
      <c r="AT21" s="646" t="s">
        <v>3</v>
      </c>
      <c r="AU21" s="647"/>
      <c r="AV21" s="6"/>
    </row>
    <row r="22" spans="1:48" ht="14.25">
      <c r="A22" s="1"/>
      <c r="B22" s="4"/>
      <c r="C22" s="4" t="s">
        <v>71</v>
      </c>
      <c r="D22" s="890"/>
      <c r="E22" s="891"/>
      <c r="F22" s="891"/>
      <c r="G22" s="891"/>
      <c r="H22" s="891"/>
      <c r="I22" s="891"/>
      <c r="J22" s="891"/>
      <c r="K22" s="891"/>
      <c r="L22" s="891"/>
      <c r="M22" s="891"/>
      <c r="N22" s="892"/>
      <c r="O22" s="277"/>
      <c r="P22" s="890"/>
      <c r="Q22" s="891"/>
      <c r="R22" s="891"/>
      <c r="S22" s="891"/>
      <c r="T22" s="891"/>
      <c r="U22" s="891"/>
      <c r="V22" s="891"/>
      <c r="W22" s="891"/>
      <c r="X22" s="891"/>
      <c r="Y22" s="891"/>
      <c r="Z22" s="891"/>
      <c r="AA22" s="891"/>
      <c r="AB22" s="892"/>
      <c r="AC22" s="890"/>
      <c r="AD22" s="891"/>
      <c r="AE22" s="891"/>
      <c r="AF22" s="891"/>
      <c r="AG22" s="891"/>
      <c r="AH22" s="892"/>
      <c r="AI22" s="890"/>
      <c r="AJ22" s="891"/>
      <c r="AK22" s="891"/>
      <c r="AL22" s="891"/>
      <c r="AM22" s="891"/>
      <c r="AN22" s="891"/>
      <c r="AO22" s="892"/>
      <c r="AP22" s="211" t="s">
        <v>17</v>
      </c>
      <c r="AQ22" s="212"/>
      <c r="AR22" s="212"/>
      <c r="AS22" s="213"/>
      <c r="AT22" s="661" t="s">
        <v>53</v>
      </c>
      <c r="AU22" s="662"/>
      <c r="AV22" s="7"/>
    </row>
    <row r="23" spans="1:48" ht="33.75" customHeight="1">
      <c r="A23" s="207" t="s">
        <v>74</v>
      </c>
      <c r="B23" s="4" t="s">
        <v>75</v>
      </c>
      <c r="C23" s="4" t="s">
        <v>9</v>
      </c>
      <c r="D23" s="677" t="s">
        <v>345</v>
      </c>
      <c r="E23" s="678"/>
      <c r="F23" s="252"/>
      <c r="G23" s="899" t="s">
        <v>279</v>
      </c>
      <c r="H23" s="900"/>
      <c r="I23" s="252"/>
      <c r="J23" s="677" t="s">
        <v>324</v>
      </c>
      <c r="K23" s="678"/>
      <c r="L23" s="252"/>
      <c r="M23" s="677" t="s">
        <v>320</v>
      </c>
      <c r="N23" s="678"/>
      <c r="O23" s="252"/>
      <c r="P23" s="677" t="s">
        <v>311</v>
      </c>
      <c r="Q23" s="678"/>
      <c r="R23" s="253"/>
      <c r="S23" s="677"/>
      <c r="T23" s="678"/>
      <c r="U23" s="252"/>
      <c r="V23" s="613" t="s">
        <v>328</v>
      </c>
      <c r="W23" s="614"/>
      <c r="X23" s="252"/>
      <c r="Y23" s="677"/>
      <c r="Z23" s="678"/>
      <c r="AA23" s="252"/>
      <c r="AB23" s="613" t="s">
        <v>313</v>
      </c>
      <c r="AC23" s="614"/>
      <c r="AD23" s="153"/>
      <c r="AE23" s="683" t="s">
        <v>306</v>
      </c>
      <c r="AF23" s="684"/>
      <c r="AG23" s="153"/>
      <c r="AH23" s="613" t="s">
        <v>235</v>
      </c>
      <c r="AI23" s="614"/>
      <c r="AJ23" s="153"/>
      <c r="AK23" s="844" t="s">
        <v>314</v>
      </c>
      <c r="AL23" s="845"/>
      <c r="AM23" s="252"/>
      <c r="AN23" s="601"/>
      <c r="AO23" s="602"/>
      <c r="AP23" s="677"/>
      <c r="AQ23" s="678"/>
      <c r="AR23" s="677"/>
      <c r="AS23" s="678"/>
      <c r="AT23" s="18"/>
      <c r="AU23" s="269"/>
      <c r="AV23" s="18"/>
    </row>
    <row r="24" spans="1:48" ht="33.75" customHeight="1">
      <c r="A24" s="1"/>
      <c r="B24" s="4"/>
      <c r="C24" s="4" t="s">
        <v>10</v>
      </c>
      <c r="D24" s="679"/>
      <c r="E24" s="680"/>
      <c r="F24" s="254"/>
      <c r="G24" s="901"/>
      <c r="H24" s="902"/>
      <c r="I24" s="254"/>
      <c r="J24" s="679"/>
      <c r="K24" s="680"/>
      <c r="L24" s="254"/>
      <c r="M24" s="679"/>
      <c r="N24" s="680"/>
      <c r="O24" s="254"/>
      <c r="P24" s="679"/>
      <c r="Q24" s="680"/>
      <c r="R24" s="246"/>
      <c r="S24" s="679"/>
      <c r="T24" s="680"/>
      <c r="U24" s="254"/>
      <c r="V24" s="615"/>
      <c r="W24" s="616"/>
      <c r="X24" s="254"/>
      <c r="Y24" s="679"/>
      <c r="Z24" s="680"/>
      <c r="AA24" s="254"/>
      <c r="AB24" s="615"/>
      <c r="AC24" s="616"/>
      <c r="AD24" s="155"/>
      <c r="AE24" s="685"/>
      <c r="AF24" s="686"/>
      <c r="AG24" s="155"/>
      <c r="AH24" s="615"/>
      <c r="AI24" s="616"/>
      <c r="AJ24" s="155"/>
      <c r="AK24" s="846"/>
      <c r="AL24" s="847"/>
      <c r="AM24" s="254"/>
      <c r="AN24" s="603"/>
      <c r="AO24" s="604"/>
      <c r="AP24" s="679"/>
      <c r="AQ24" s="680"/>
      <c r="AR24" s="679"/>
      <c r="AS24" s="680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81"/>
      <c r="E25" s="682"/>
      <c r="F25" s="255"/>
      <c r="G25" s="903"/>
      <c r="H25" s="904"/>
      <c r="I25" s="255"/>
      <c r="J25" s="681"/>
      <c r="K25" s="682"/>
      <c r="L25" s="255"/>
      <c r="M25" s="681"/>
      <c r="N25" s="682"/>
      <c r="O25" s="255"/>
      <c r="P25" s="681"/>
      <c r="Q25" s="682"/>
      <c r="R25" s="245"/>
      <c r="S25" s="681"/>
      <c r="T25" s="682"/>
      <c r="U25" s="255"/>
      <c r="V25" s="617"/>
      <c r="W25" s="618"/>
      <c r="X25" s="255"/>
      <c r="Y25" s="681"/>
      <c r="Z25" s="682"/>
      <c r="AA25" s="255"/>
      <c r="AB25" s="617"/>
      <c r="AC25" s="618"/>
      <c r="AD25" s="157"/>
      <c r="AE25" s="687"/>
      <c r="AF25" s="688"/>
      <c r="AG25" s="157"/>
      <c r="AH25" s="617"/>
      <c r="AI25" s="618"/>
      <c r="AJ25" s="157"/>
      <c r="AK25" s="848"/>
      <c r="AL25" s="849"/>
      <c r="AM25" s="255"/>
      <c r="AN25" s="605"/>
      <c r="AO25" s="606"/>
      <c r="AP25" s="681"/>
      <c r="AQ25" s="682"/>
      <c r="AR25" s="681"/>
      <c r="AS25" s="682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6">
        <v>18</v>
      </c>
      <c r="H26" s="26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9">
        <v>18</v>
      </c>
      <c r="W26" s="379">
        <v>19</v>
      </c>
      <c r="X26" s="27"/>
      <c r="Y26" s="27">
        <v>8</v>
      </c>
      <c r="Z26" s="27">
        <v>9</v>
      </c>
      <c r="AA26" s="27"/>
      <c r="AB26" s="513">
        <v>20</v>
      </c>
      <c r="AC26" s="379">
        <v>21</v>
      </c>
      <c r="AD26" s="379"/>
      <c r="AE26" s="379">
        <v>22</v>
      </c>
      <c r="AF26" s="379">
        <v>23</v>
      </c>
      <c r="AG26" s="379"/>
      <c r="AH26" s="379">
        <v>24</v>
      </c>
      <c r="AI26" s="379">
        <v>25</v>
      </c>
      <c r="AJ26" s="379"/>
      <c r="AK26" s="379">
        <v>26</v>
      </c>
      <c r="AL26" s="379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5" t="s">
        <v>22</v>
      </c>
      <c r="B27" s="10"/>
      <c r="C27" s="10"/>
      <c r="D27" s="247">
        <v>23</v>
      </c>
      <c r="E27" s="247"/>
      <c r="F27" s="247"/>
      <c r="G27" s="318">
        <v>23</v>
      </c>
      <c r="H27" s="159"/>
      <c r="I27" s="247"/>
      <c r="J27" s="247">
        <v>23</v>
      </c>
      <c r="K27" s="247"/>
      <c r="L27" s="247"/>
      <c r="M27" s="247">
        <v>23</v>
      </c>
      <c r="N27" s="247"/>
      <c r="O27" s="247"/>
      <c r="P27" s="247">
        <v>23</v>
      </c>
      <c r="Q27" s="247"/>
      <c r="R27" s="247"/>
      <c r="S27" s="247"/>
      <c r="T27" s="247"/>
      <c r="U27" s="247"/>
      <c r="V27" s="159">
        <v>84</v>
      </c>
      <c r="W27" s="159"/>
      <c r="X27" s="247"/>
      <c r="Y27" s="247"/>
      <c r="Z27" s="247"/>
      <c r="AA27" s="247"/>
      <c r="AB27" s="159">
        <v>84</v>
      </c>
      <c r="AC27" s="514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>
        <v>84</v>
      </c>
      <c r="AL27" s="159"/>
      <c r="AM27" s="247"/>
      <c r="AN27" s="247"/>
      <c r="AO27" s="247"/>
      <c r="AP27" s="247"/>
      <c r="AQ27" s="247"/>
      <c r="AR27" s="247"/>
      <c r="AS27" s="247"/>
      <c r="AT27" s="9"/>
      <c r="AU27" s="36"/>
      <c r="AV27" s="9"/>
    </row>
    <row r="28" spans="1:48" ht="34.5" thickBot="1">
      <c r="A28" s="206" t="s">
        <v>23</v>
      </c>
      <c r="B28" s="31"/>
      <c r="C28" s="31"/>
      <c r="D28" s="256">
        <v>90</v>
      </c>
      <c r="E28" s="256"/>
      <c r="F28" s="257"/>
      <c r="G28" s="319">
        <v>150</v>
      </c>
      <c r="H28" s="160"/>
      <c r="I28" s="279"/>
      <c r="J28" s="256">
        <v>150</v>
      </c>
      <c r="K28" s="256"/>
      <c r="L28" s="256"/>
      <c r="M28" s="256">
        <v>20</v>
      </c>
      <c r="N28" s="256"/>
      <c r="O28" s="256"/>
      <c r="P28" s="256">
        <v>200</v>
      </c>
      <c r="Q28" s="256"/>
      <c r="R28" s="256"/>
      <c r="S28" s="256"/>
      <c r="T28" s="256"/>
      <c r="U28" s="256"/>
      <c r="V28" s="518">
        <v>150</v>
      </c>
      <c r="W28" s="160"/>
      <c r="X28" s="257"/>
      <c r="Y28" s="256"/>
      <c r="Z28" s="256"/>
      <c r="AA28" s="258"/>
      <c r="AB28" s="160">
        <v>200</v>
      </c>
      <c r="AC28" s="515"/>
      <c r="AD28" s="160"/>
      <c r="AE28" s="160">
        <v>90</v>
      </c>
      <c r="AF28" s="160"/>
      <c r="AG28" s="160"/>
      <c r="AH28" s="160" t="s">
        <v>343</v>
      </c>
      <c r="AI28" s="160"/>
      <c r="AJ28" s="160"/>
      <c r="AK28" s="160">
        <v>200</v>
      </c>
      <c r="AL28" s="160"/>
      <c r="AM28" s="256"/>
      <c r="AN28" s="256"/>
      <c r="AO28" s="256"/>
      <c r="AP28" s="256"/>
      <c r="AQ28" s="256"/>
      <c r="AR28" s="256"/>
      <c r="AS28" s="256"/>
      <c r="AT28" s="32"/>
      <c r="AU28" s="37"/>
      <c r="AV28" s="32"/>
    </row>
    <row r="29" spans="1:48" ht="122.25" customHeight="1" thickTop="1">
      <c r="A29" s="225" t="s">
        <v>68</v>
      </c>
      <c r="B29" s="5"/>
      <c r="C29" s="103" t="s">
        <v>191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80"/>
      <c r="W29" s="380"/>
      <c r="X29" s="325"/>
      <c r="Y29" s="325"/>
      <c r="Z29" s="325"/>
      <c r="AA29" s="325"/>
      <c r="AB29" s="380"/>
      <c r="AC29" s="516">
        <f>AB29*AB27</f>
        <v>0</v>
      </c>
      <c r="AD29" s="380">
        <f>AC29*AU29</f>
        <v>0</v>
      </c>
      <c r="AE29" s="380"/>
      <c r="AF29" s="380">
        <f>AE29*AE27</f>
        <v>0</v>
      </c>
      <c r="AG29" s="380">
        <f>AF29*AU29</f>
        <v>0</v>
      </c>
      <c r="AH29" s="380"/>
      <c r="AI29" s="380"/>
      <c r="AJ29" s="380"/>
      <c r="AK29" s="380"/>
      <c r="AL29" s="380"/>
      <c r="AM29" s="325"/>
      <c r="AN29" s="325"/>
      <c r="AO29" s="325"/>
      <c r="AP29" s="325"/>
      <c r="AQ29" s="325"/>
      <c r="AR29" s="325"/>
      <c r="AS29" s="325"/>
      <c r="AT29" s="297">
        <f>E29+H29+K29+N29+Q29+T29+W29+Z29+AC29+AF29+AI29+AL29+AO29+AQ29+AS29</f>
        <v>0</v>
      </c>
      <c r="AU29" s="304">
        <v>510</v>
      </c>
      <c r="AV29" s="305">
        <f>AT29*AU29</f>
        <v>0</v>
      </c>
    </row>
    <row r="30" spans="1:48" ht="59.25">
      <c r="A30" s="225" t="s">
        <v>223</v>
      </c>
      <c r="B30" s="5"/>
      <c r="C30" s="103" t="s">
        <v>191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80"/>
      <c r="W30" s="380"/>
      <c r="X30" s="325"/>
      <c r="Y30" s="325"/>
      <c r="Z30" s="325"/>
      <c r="AA30" s="325"/>
      <c r="AB30" s="380"/>
      <c r="AC30" s="516"/>
      <c r="AD30" s="380">
        <f t="shared" ref="AD30:AD52" si="0">AC30*AU30</f>
        <v>0</v>
      </c>
      <c r="AE30" s="380"/>
      <c r="AF30" s="380">
        <f>AE30*AE27</f>
        <v>0</v>
      </c>
      <c r="AG30" s="380">
        <f t="shared" ref="AG30:AG52" si="1">AF30*AU30</f>
        <v>0</v>
      </c>
      <c r="AH30" s="380"/>
      <c r="AI30" s="380"/>
      <c r="AJ30" s="380"/>
      <c r="AK30" s="380"/>
      <c r="AL30" s="380"/>
      <c r="AM30" s="325"/>
      <c r="AN30" s="325"/>
      <c r="AO30" s="325"/>
      <c r="AP30" s="325"/>
      <c r="AQ30" s="325"/>
      <c r="AR30" s="325"/>
      <c r="AS30" s="325"/>
      <c r="AT30" s="297">
        <f t="shared" ref="AT30:AT52" si="2">E30+H30+K30+N30+Q30+T30+W30+Z30+AC30+AF30+AI30+AL30+AO30+AQ30+AS30</f>
        <v>0</v>
      </c>
      <c r="AU30" s="304">
        <v>502.2</v>
      </c>
      <c r="AV30" s="305">
        <f t="shared" ref="AV30:AV52" si="3">AT30*AU30</f>
        <v>0</v>
      </c>
    </row>
    <row r="31" spans="1:48" ht="90" customHeight="1">
      <c r="A31" s="225" t="s">
        <v>216</v>
      </c>
      <c r="B31" s="5"/>
      <c r="C31" s="103" t="s">
        <v>191</v>
      </c>
      <c r="D31" s="325"/>
      <c r="E31" s="325">
        <f>D31*D27</f>
        <v>0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80"/>
      <c r="W31" s="380"/>
      <c r="X31" s="325"/>
      <c r="Y31" s="325"/>
      <c r="Z31" s="325"/>
      <c r="AA31" s="325"/>
      <c r="AB31" s="380"/>
      <c r="AC31" s="516">
        <f>AB31*AB27</f>
        <v>0</v>
      </c>
      <c r="AD31" s="380">
        <f t="shared" si="0"/>
        <v>0</v>
      </c>
      <c r="AE31" s="380">
        <v>0.1061</v>
      </c>
      <c r="AF31" s="380">
        <f>AE31*AE27</f>
        <v>8.9123999999999999</v>
      </c>
      <c r="AG31" s="380">
        <f t="shared" si="1"/>
        <v>4946.3819999999996</v>
      </c>
      <c r="AH31" s="380"/>
      <c r="AI31" s="380"/>
      <c r="AJ31" s="380"/>
      <c r="AK31" s="380"/>
      <c r="AL31" s="380"/>
      <c r="AM31" s="325"/>
      <c r="AN31" s="325"/>
      <c r="AO31" s="325"/>
      <c r="AP31" s="325"/>
      <c r="AQ31" s="325"/>
      <c r="AR31" s="325"/>
      <c r="AS31" s="325"/>
      <c r="AT31" s="297">
        <f t="shared" si="2"/>
        <v>8.9123999999999999</v>
      </c>
      <c r="AU31" s="304">
        <v>555</v>
      </c>
      <c r="AV31" s="305">
        <f t="shared" si="3"/>
        <v>4946.3819999999996</v>
      </c>
    </row>
    <row r="32" spans="1:48" ht="158.25" customHeight="1">
      <c r="A32" s="225" t="s">
        <v>24</v>
      </c>
      <c r="B32" s="5"/>
      <c r="C32" s="103" t="s">
        <v>191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80"/>
      <c r="W32" s="380"/>
      <c r="X32" s="325"/>
      <c r="Y32" s="325"/>
      <c r="Z32" s="325"/>
      <c r="AA32" s="325"/>
      <c r="AB32" s="380"/>
      <c r="AC32" s="516"/>
      <c r="AD32" s="380">
        <f t="shared" si="0"/>
        <v>0</v>
      </c>
      <c r="AE32" s="380"/>
      <c r="AF32" s="380"/>
      <c r="AG32" s="380">
        <f t="shared" si="1"/>
        <v>0</v>
      </c>
      <c r="AH32" s="380"/>
      <c r="AI32" s="380"/>
      <c r="AJ32" s="380"/>
      <c r="AK32" s="380"/>
      <c r="AL32" s="380"/>
      <c r="AM32" s="325"/>
      <c r="AN32" s="325"/>
      <c r="AO32" s="325"/>
      <c r="AP32" s="325"/>
      <c r="AQ32" s="325"/>
      <c r="AR32" s="325"/>
      <c r="AS32" s="325"/>
      <c r="AT32" s="259">
        <f t="shared" si="2"/>
        <v>0</v>
      </c>
      <c r="AU32" s="304">
        <v>241.5</v>
      </c>
      <c r="AV32" s="305">
        <f t="shared" si="3"/>
        <v>0</v>
      </c>
    </row>
    <row r="33" spans="1:48" ht="81" customHeight="1">
      <c r="A33" s="225" t="s">
        <v>288</v>
      </c>
      <c r="B33" s="5"/>
      <c r="C33" s="103" t="s">
        <v>191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80"/>
      <c r="W33" s="380"/>
      <c r="X33" s="325"/>
      <c r="Y33" s="325"/>
      <c r="Z33" s="325"/>
      <c r="AA33" s="325"/>
      <c r="AB33" s="380"/>
      <c r="AC33" s="516">
        <f>AB33*AB27</f>
        <v>0</v>
      </c>
      <c r="AD33" s="380">
        <f t="shared" si="0"/>
        <v>0</v>
      </c>
      <c r="AE33" s="380"/>
      <c r="AF33" s="380">
        <f>AE33*AE27</f>
        <v>0</v>
      </c>
      <c r="AG33" s="380">
        <f t="shared" si="1"/>
        <v>0</v>
      </c>
      <c r="AH33" s="380"/>
      <c r="AI33" s="380"/>
      <c r="AJ33" s="380"/>
      <c r="AK33" s="380"/>
      <c r="AL33" s="380"/>
      <c r="AM33" s="325"/>
      <c r="AN33" s="325"/>
      <c r="AO33" s="325"/>
      <c r="AP33" s="325"/>
      <c r="AQ33" s="325"/>
      <c r="AR33" s="325"/>
      <c r="AS33" s="325"/>
      <c r="AT33" s="259">
        <f t="shared" si="2"/>
        <v>0</v>
      </c>
      <c r="AU33" s="304">
        <v>343.5</v>
      </c>
      <c r="AV33" s="305">
        <f t="shared" si="3"/>
        <v>0</v>
      </c>
    </row>
    <row r="34" spans="1:48" ht="79.5" customHeight="1">
      <c r="A34" s="225" t="s">
        <v>25</v>
      </c>
      <c r="B34" s="5"/>
      <c r="C34" s="103" t="s">
        <v>191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80"/>
      <c r="W34" s="380"/>
      <c r="X34" s="325"/>
      <c r="Y34" s="325"/>
      <c r="Z34" s="325"/>
      <c r="AA34" s="325"/>
      <c r="AB34" s="380"/>
      <c r="AC34" s="516"/>
      <c r="AD34" s="380">
        <f t="shared" si="0"/>
        <v>0</v>
      </c>
      <c r="AE34" s="380"/>
      <c r="AF34" s="380"/>
      <c r="AG34" s="380">
        <f t="shared" si="1"/>
        <v>0</v>
      </c>
      <c r="AH34" s="380"/>
      <c r="AI34" s="380"/>
      <c r="AJ34" s="380"/>
      <c r="AK34" s="380"/>
      <c r="AL34" s="380"/>
      <c r="AM34" s="325"/>
      <c r="AN34" s="325"/>
      <c r="AO34" s="325"/>
      <c r="AP34" s="325"/>
      <c r="AQ34" s="325"/>
      <c r="AR34" s="325"/>
      <c r="AS34" s="325"/>
      <c r="AT34" s="297">
        <f t="shared" si="2"/>
        <v>0</v>
      </c>
      <c r="AU34" s="304"/>
      <c r="AV34" s="305">
        <f t="shared" si="3"/>
        <v>0</v>
      </c>
    </row>
    <row r="35" spans="1:48" ht="120.75" customHeight="1">
      <c r="A35" s="225" t="s">
        <v>295</v>
      </c>
      <c r="B35" s="5"/>
      <c r="C35" s="103" t="s">
        <v>191</v>
      </c>
      <c r="D35" s="325"/>
      <c r="E35" s="325"/>
      <c r="F35" s="325"/>
      <c r="G35" s="325"/>
      <c r="H35" s="325">
        <f>G35*G27</f>
        <v>0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80"/>
      <c r="W35" s="380"/>
      <c r="X35" s="325"/>
      <c r="Y35" s="325"/>
      <c r="Z35" s="325"/>
      <c r="AA35" s="325"/>
      <c r="AB35" s="380"/>
      <c r="AC35" s="516"/>
      <c r="AD35" s="380">
        <f t="shared" si="0"/>
        <v>0</v>
      </c>
      <c r="AE35" s="380"/>
      <c r="AF35" s="380"/>
      <c r="AG35" s="380">
        <f t="shared" si="1"/>
        <v>0</v>
      </c>
      <c r="AH35" s="380"/>
      <c r="AI35" s="380"/>
      <c r="AJ35" s="380"/>
      <c r="AK35" s="380"/>
      <c r="AL35" s="380"/>
      <c r="AM35" s="325"/>
      <c r="AN35" s="325"/>
      <c r="AO35" s="325"/>
      <c r="AP35" s="325"/>
      <c r="AQ35" s="325"/>
      <c r="AR35" s="325"/>
      <c r="AS35" s="325"/>
      <c r="AT35" s="259">
        <f t="shared" si="2"/>
        <v>0</v>
      </c>
      <c r="AU35" s="304">
        <v>195</v>
      </c>
      <c r="AV35" s="305">
        <f t="shared" si="3"/>
        <v>0</v>
      </c>
    </row>
    <row r="36" spans="1:48" ht="94.5" customHeight="1">
      <c r="A36" s="288" t="s">
        <v>220</v>
      </c>
      <c r="B36" s="5"/>
      <c r="C36" s="103" t="s">
        <v>191</v>
      </c>
      <c r="D36" s="325">
        <v>0.11999</v>
      </c>
      <c r="E36" s="325">
        <f>D36*D27</f>
        <v>2.7597700000000001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80"/>
      <c r="W36" s="380"/>
      <c r="X36" s="325"/>
      <c r="Y36" s="325"/>
      <c r="Z36" s="325"/>
      <c r="AA36" s="325"/>
      <c r="AB36" s="380"/>
      <c r="AC36" s="516"/>
      <c r="AD36" s="380">
        <f t="shared" si="0"/>
        <v>0</v>
      </c>
      <c r="AE36" s="380"/>
      <c r="AF36" s="380"/>
      <c r="AG36" s="380">
        <f t="shared" si="1"/>
        <v>0</v>
      </c>
      <c r="AH36" s="380"/>
      <c r="AI36" s="380"/>
      <c r="AJ36" s="380"/>
      <c r="AK36" s="380"/>
      <c r="AL36" s="380"/>
      <c r="AM36" s="325"/>
      <c r="AN36" s="325"/>
      <c r="AO36" s="325"/>
      <c r="AP36" s="325"/>
      <c r="AQ36" s="325"/>
      <c r="AR36" s="325"/>
      <c r="AS36" s="325"/>
      <c r="AT36" s="297">
        <f t="shared" si="2"/>
        <v>2.7597700000000001</v>
      </c>
      <c r="AU36" s="304">
        <v>450</v>
      </c>
      <c r="AV36" s="305">
        <f t="shared" si="3"/>
        <v>1241.8965000000001</v>
      </c>
    </row>
    <row r="37" spans="1:48" ht="78" customHeight="1">
      <c r="A37" s="225" t="s">
        <v>26</v>
      </c>
      <c r="B37" s="5"/>
      <c r="C37" s="103" t="s">
        <v>191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80"/>
      <c r="W37" s="380"/>
      <c r="X37" s="325"/>
      <c r="Y37" s="325"/>
      <c r="Z37" s="325"/>
      <c r="AA37" s="325"/>
      <c r="AB37" s="380"/>
      <c r="AC37" s="516"/>
      <c r="AD37" s="380">
        <f t="shared" si="0"/>
        <v>0</v>
      </c>
      <c r="AE37" s="380"/>
      <c r="AF37" s="380"/>
      <c r="AG37" s="380">
        <f t="shared" si="1"/>
        <v>0</v>
      </c>
      <c r="AH37" s="380"/>
      <c r="AI37" s="380"/>
      <c r="AJ37" s="380"/>
      <c r="AK37" s="380"/>
      <c r="AL37" s="380"/>
      <c r="AM37" s="325"/>
      <c r="AN37" s="325"/>
      <c r="AO37" s="325"/>
      <c r="AP37" s="325"/>
      <c r="AQ37" s="325"/>
      <c r="AR37" s="325"/>
      <c r="AS37" s="325"/>
      <c r="AT37" s="297">
        <f t="shared" si="2"/>
        <v>0</v>
      </c>
      <c r="AU37" s="304"/>
      <c r="AV37" s="305">
        <f t="shared" si="3"/>
        <v>0</v>
      </c>
    </row>
    <row r="38" spans="1:48" ht="92.25">
      <c r="A38" s="225" t="s">
        <v>214</v>
      </c>
      <c r="B38" s="5"/>
      <c r="C38" s="103" t="s">
        <v>191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80"/>
      <c r="W38" s="380"/>
      <c r="X38" s="325"/>
      <c r="Y38" s="325"/>
      <c r="Z38" s="325"/>
      <c r="AA38" s="325"/>
      <c r="AB38" s="380"/>
      <c r="AC38" s="516"/>
      <c r="AD38" s="380">
        <f t="shared" si="0"/>
        <v>0</v>
      </c>
      <c r="AE38" s="380"/>
      <c r="AF38" s="380"/>
      <c r="AG38" s="380">
        <f t="shared" si="1"/>
        <v>0</v>
      </c>
      <c r="AH38" s="380"/>
      <c r="AI38" s="380"/>
      <c r="AJ38" s="380"/>
      <c r="AK38" s="380"/>
      <c r="AL38" s="380"/>
      <c r="AM38" s="325"/>
      <c r="AN38" s="325"/>
      <c r="AO38" s="325"/>
      <c r="AP38" s="325"/>
      <c r="AQ38" s="325"/>
      <c r="AR38" s="325"/>
      <c r="AS38" s="325"/>
      <c r="AT38" s="297">
        <f t="shared" si="2"/>
        <v>0</v>
      </c>
      <c r="AU38" s="306"/>
      <c r="AV38" s="305">
        <f t="shared" si="3"/>
        <v>0</v>
      </c>
    </row>
    <row r="39" spans="1:48" ht="91.5" customHeight="1">
      <c r="A39" s="225" t="s">
        <v>27</v>
      </c>
      <c r="B39" s="5"/>
      <c r="C39" s="103" t="s">
        <v>191</v>
      </c>
      <c r="D39" s="325">
        <v>3.5999999999999999E-3</v>
      </c>
      <c r="E39" s="325">
        <f>D39*D27</f>
        <v>8.2799999999999999E-2</v>
      </c>
      <c r="F39" s="325"/>
      <c r="G39" s="325"/>
      <c r="H39" s="325">
        <f>G39*G27</f>
        <v>0</v>
      </c>
      <c r="I39" s="325"/>
      <c r="J39" s="325">
        <v>4.0000000000000001E-3</v>
      </c>
      <c r="K39" s="325">
        <f>J39*J27</f>
        <v>9.1999999999999998E-2</v>
      </c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80">
        <v>4.0000000000000001E-3</v>
      </c>
      <c r="W39" s="380">
        <f>V39*V27</f>
        <v>0.33600000000000002</v>
      </c>
      <c r="X39" s="325"/>
      <c r="Y39" s="325"/>
      <c r="Z39" s="325"/>
      <c r="AA39" s="325"/>
      <c r="AB39" s="380"/>
      <c r="AC39" s="516"/>
      <c r="AD39" s="380">
        <f t="shared" si="0"/>
        <v>0</v>
      </c>
      <c r="AE39" s="380">
        <v>3.3E-3</v>
      </c>
      <c r="AF39" s="380">
        <f>AE39*AE27</f>
        <v>0.2772</v>
      </c>
      <c r="AG39" s="380">
        <f t="shared" si="1"/>
        <v>282.74400000000003</v>
      </c>
      <c r="AH39" s="380"/>
      <c r="AI39" s="380"/>
      <c r="AJ39" s="380"/>
      <c r="AK39" s="380"/>
      <c r="AL39" s="380"/>
      <c r="AM39" s="325"/>
      <c r="AN39" s="325"/>
      <c r="AO39" s="325"/>
      <c r="AP39" s="325"/>
      <c r="AQ39" s="325"/>
      <c r="AR39" s="325"/>
      <c r="AS39" s="325"/>
      <c r="AT39" s="259">
        <f>E39+H39+K39+N39+Q39+T39+W39+Z39+AC39+AF39+AI39+AL39+AO39+AQ39+AS39</f>
        <v>0.78800000000000003</v>
      </c>
      <c r="AU39" s="307">
        <v>1020</v>
      </c>
      <c r="AV39" s="305">
        <f t="shared" si="3"/>
        <v>803.76</v>
      </c>
    </row>
    <row r="40" spans="1:48" ht="94.5" customHeight="1">
      <c r="A40" s="225" t="s">
        <v>28</v>
      </c>
      <c r="B40" s="5"/>
      <c r="C40" s="103" t="s">
        <v>191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80"/>
      <c r="W40" s="380"/>
      <c r="X40" s="325"/>
      <c r="Y40" s="325"/>
      <c r="Z40" s="325"/>
      <c r="AA40" s="325"/>
      <c r="AB40" s="380"/>
      <c r="AC40" s="516"/>
      <c r="AD40" s="380">
        <f t="shared" si="0"/>
        <v>0</v>
      </c>
      <c r="AE40" s="380"/>
      <c r="AF40" s="380"/>
      <c r="AG40" s="380">
        <f t="shared" si="1"/>
        <v>0</v>
      </c>
      <c r="AH40" s="380"/>
      <c r="AI40" s="380"/>
      <c r="AJ40" s="380"/>
      <c r="AK40" s="380"/>
      <c r="AL40" s="380"/>
      <c r="AM40" s="325"/>
      <c r="AN40" s="325"/>
      <c r="AO40" s="325"/>
      <c r="AP40" s="325"/>
      <c r="AQ40" s="325"/>
      <c r="AR40" s="325"/>
      <c r="AS40" s="325"/>
      <c r="AT40" s="297">
        <f t="shared" si="2"/>
        <v>0</v>
      </c>
      <c r="AU40" s="307"/>
      <c r="AV40" s="305">
        <f t="shared" si="3"/>
        <v>0</v>
      </c>
    </row>
    <row r="41" spans="1:48" ht="86.25" customHeight="1">
      <c r="A41" s="225" t="s">
        <v>219</v>
      </c>
      <c r="B41" s="5"/>
      <c r="C41" s="103" t="s">
        <v>191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80"/>
      <c r="W41" s="380"/>
      <c r="X41" s="325"/>
      <c r="Y41" s="325"/>
      <c r="Z41" s="325"/>
      <c r="AA41" s="325"/>
      <c r="AB41" s="380"/>
      <c r="AC41" s="516"/>
      <c r="AD41" s="380">
        <f t="shared" si="0"/>
        <v>0</v>
      </c>
      <c r="AE41" s="380"/>
      <c r="AF41" s="380"/>
      <c r="AG41" s="380">
        <f t="shared" si="1"/>
        <v>0</v>
      </c>
      <c r="AH41" s="380"/>
      <c r="AI41" s="380"/>
      <c r="AJ41" s="380"/>
      <c r="AK41" s="380"/>
      <c r="AL41" s="380"/>
      <c r="AM41" s="325"/>
      <c r="AN41" s="325"/>
      <c r="AO41" s="325"/>
      <c r="AP41" s="325"/>
      <c r="AQ41" s="325"/>
      <c r="AR41" s="325"/>
      <c r="AS41" s="325"/>
      <c r="AT41" s="297">
        <f t="shared" si="2"/>
        <v>0</v>
      </c>
      <c r="AU41" s="307"/>
      <c r="AV41" s="305">
        <f t="shared" si="3"/>
        <v>0</v>
      </c>
    </row>
    <row r="42" spans="1:48" ht="114" customHeight="1">
      <c r="A42" s="225" t="s">
        <v>29</v>
      </c>
      <c r="B42" s="5"/>
      <c r="C42" s="103" t="s">
        <v>191</v>
      </c>
      <c r="D42" s="325">
        <v>1.8E-3</v>
      </c>
      <c r="E42" s="325">
        <f>D42*D27</f>
        <v>4.1399999999999999E-2</v>
      </c>
      <c r="F42" s="325"/>
      <c r="G42" s="325"/>
      <c r="H42" s="325"/>
      <c r="I42" s="325"/>
      <c r="J42" s="325">
        <v>1.5E-3</v>
      </c>
      <c r="K42" s="325">
        <f>J42*J27</f>
        <v>3.4500000000000003E-2</v>
      </c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80">
        <v>1.5E-3</v>
      </c>
      <c r="W42" s="380">
        <f>V42*V27</f>
        <v>0.126</v>
      </c>
      <c r="X42" s="325"/>
      <c r="Y42" s="325"/>
      <c r="Z42" s="325"/>
      <c r="AA42" s="325"/>
      <c r="AB42" s="380">
        <v>2E-3</v>
      </c>
      <c r="AC42" s="516">
        <f>AB42*AB27</f>
        <v>0.16800000000000001</v>
      </c>
      <c r="AD42" s="380">
        <f t="shared" si="0"/>
        <v>37.800000000000004</v>
      </c>
      <c r="AE42" s="380">
        <v>5.0000000000000001E-4</v>
      </c>
      <c r="AF42" s="380">
        <f>AE42*AE27</f>
        <v>4.2000000000000003E-2</v>
      </c>
      <c r="AG42" s="380">
        <f t="shared" si="1"/>
        <v>9.4500000000000011</v>
      </c>
      <c r="AH42" s="380"/>
      <c r="AI42" s="380"/>
      <c r="AJ42" s="380"/>
      <c r="AK42" s="380"/>
      <c r="AL42" s="380"/>
      <c r="AM42" s="325"/>
      <c r="AN42" s="325"/>
      <c r="AO42" s="325"/>
      <c r="AP42" s="325"/>
      <c r="AQ42" s="325"/>
      <c r="AR42" s="325"/>
      <c r="AS42" s="325"/>
      <c r="AT42" s="259">
        <f t="shared" si="2"/>
        <v>0.41189999999999999</v>
      </c>
      <c r="AU42" s="307">
        <v>225</v>
      </c>
      <c r="AV42" s="305">
        <f t="shared" si="3"/>
        <v>92.677499999999995</v>
      </c>
    </row>
    <row r="43" spans="1:48" ht="59.25">
      <c r="A43" s="225" t="s">
        <v>196</v>
      </c>
      <c r="B43" s="5"/>
      <c r="C43" s="103" t="s">
        <v>191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80"/>
      <c r="W43" s="380"/>
      <c r="X43" s="325"/>
      <c r="Y43" s="325"/>
      <c r="Z43" s="325"/>
      <c r="AA43" s="325"/>
      <c r="AB43" s="380"/>
      <c r="AC43" s="516"/>
      <c r="AD43" s="380">
        <f t="shared" si="0"/>
        <v>0</v>
      </c>
      <c r="AE43" s="380"/>
      <c r="AF43" s="380"/>
      <c r="AG43" s="380">
        <f t="shared" si="1"/>
        <v>0</v>
      </c>
      <c r="AH43" s="380"/>
      <c r="AI43" s="380"/>
      <c r="AJ43" s="380"/>
      <c r="AK43" s="380">
        <v>0.2</v>
      </c>
      <c r="AL43" s="380">
        <f>AK43*AK27</f>
        <v>16.8</v>
      </c>
      <c r="AM43" s="325"/>
      <c r="AN43" s="325"/>
      <c r="AO43" s="325"/>
      <c r="AP43" s="325"/>
      <c r="AQ43" s="325"/>
      <c r="AR43" s="325"/>
      <c r="AS43" s="325"/>
      <c r="AT43" s="297">
        <f t="shared" si="2"/>
        <v>16.8</v>
      </c>
      <c r="AU43" s="307">
        <v>67.5</v>
      </c>
      <c r="AV43" s="305">
        <f t="shared" si="3"/>
        <v>1134</v>
      </c>
    </row>
    <row r="44" spans="1:48" ht="72.75" customHeight="1">
      <c r="A44" s="225" t="s">
        <v>213</v>
      </c>
      <c r="B44" s="5"/>
      <c r="C44" s="103" t="s">
        <v>192</v>
      </c>
      <c r="D44" s="325"/>
      <c r="E44" s="325">
        <f>D44*D27</f>
        <v>0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>
        <f>P44*P27</f>
        <v>0</v>
      </c>
      <c r="R44" s="325"/>
      <c r="S44" s="325"/>
      <c r="T44" s="325"/>
      <c r="U44" s="325"/>
      <c r="V44" s="380"/>
      <c r="W44" s="380">
        <f>V44*V27</f>
        <v>0</v>
      </c>
      <c r="X44" s="325"/>
      <c r="Y44" s="325"/>
      <c r="Z44" s="325"/>
      <c r="AA44" s="325"/>
      <c r="AB44" s="380"/>
      <c r="AC44" s="516"/>
      <c r="AD44" s="380">
        <f t="shared" si="0"/>
        <v>0</v>
      </c>
      <c r="AE44" s="380"/>
      <c r="AF44" s="380"/>
      <c r="AG44" s="380">
        <f t="shared" si="1"/>
        <v>0</v>
      </c>
      <c r="AH44" s="380"/>
      <c r="AI44" s="380"/>
      <c r="AJ44" s="380"/>
      <c r="AK44" s="380"/>
      <c r="AL44" s="380"/>
      <c r="AM44" s="325"/>
      <c r="AN44" s="325"/>
      <c r="AO44" s="325"/>
      <c r="AP44" s="325"/>
      <c r="AQ44" s="325"/>
      <c r="AR44" s="325"/>
      <c r="AS44" s="325"/>
      <c r="AT44" s="259">
        <f t="shared" si="2"/>
        <v>0</v>
      </c>
      <c r="AU44" s="307">
        <v>388.5</v>
      </c>
      <c r="AV44" s="305">
        <f t="shared" si="3"/>
        <v>0</v>
      </c>
    </row>
    <row r="45" spans="1:48" ht="66" customHeight="1">
      <c r="A45" s="225" t="s">
        <v>195</v>
      </c>
      <c r="B45" s="5"/>
      <c r="C45" s="103" t="s">
        <v>191</v>
      </c>
      <c r="D45" s="325"/>
      <c r="E45" s="325">
        <f>D45*D27</f>
        <v>0</v>
      </c>
      <c r="F45" s="325"/>
      <c r="G45" s="325"/>
      <c r="H45" s="325">
        <f>G45*G27</f>
        <v>0</v>
      </c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80"/>
      <c r="W45" s="380"/>
      <c r="X45" s="325"/>
      <c r="Y45" s="325"/>
      <c r="Z45" s="325"/>
      <c r="AA45" s="325"/>
      <c r="AB45" s="380"/>
      <c r="AC45" s="516"/>
      <c r="AD45" s="380">
        <f t="shared" si="0"/>
        <v>0</v>
      </c>
      <c r="AE45" s="380"/>
      <c r="AF45" s="380"/>
      <c r="AG45" s="380">
        <f t="shared" si="1"/>
        <v>0</v>
      </c>
      <c r="AH45" s="380"/>
      <c r="AI45" s="380"/>
      <c r="AJ45" s="380"/>
      <c r="AK45" s="380"/>
      <c r="AL45" s="380"/>
      <c r="AM45" s="325"/>
      <c r="AN45" s="325"/>
      <c r="AO45" s="325"/>
      <c r="AP45" s="325"/>
      <c r="AQ45" s="325"/>
      <c r="AR45" s="325"/>
      <c r="AS45" s="325"/>
      <c r="AT45" s="259">
        <f t="shared" si="2"/>
        <v>0</v>
      </c>
      <c r="AU45" s="307">
        <v>298.5</v>
      </c>
      <c r="AV45" s="305">
        <f t="shared" si="3"/>
        <v>0</v>
      </c>
    </row>
    <row r="46" spans="1:48" ht="59.25">
      <c r="A46" s="225" t="s">
        <v>346</v>
      </c>
      <c r="B46" s="5"/>
      <c r="C46" s="103" t="s">
        <v>191</v>
      </c>
      <c r="D46" s="325">
        <v>1.027E-2</v>
      </c>
      <c r="E46" s="325">
        <f>D46*D27</f>
        <v>0.23621</v>
      </c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80"/>
      <c r="W46" s="380"/>
      <c r="X46" s="325"/>
      <c r="Y46" s="325"/>
      <c r="Z46" s="325"/>
      <c r="AA46" s="325"/>
      <c r="AB46" s="380"/>
      <c r="AC46" s="516"/>
      <c r="AD46" s="380">
        <f t="shared" si="0"/>
        <v>0</v>
      </c>
      <c r="AE46" s="380"/>
      <c r="AF46" s="380"/>
      <c r="AG46" s="380">
        <f t="shared" si="1"/>
        <v>0</v>
      </c>
      <c r="AH46" s="380"/>
      <c r="AI46" s="380"/>
      <c r="AJ46" s="380"/>
      <c r="AK46" s="380"/>
      <c r="AL46" s="380"/>
      <c r="AM46" s="325"/>
      <c r="AN46" s="325"/>
      <c r="AO46" s="325"/>
      <c r="AP46" s="325"/>
      <c r="AQ46" s="325"/>
      <c r="AR46" s="325"/>
      <c r="AS46" s="325"/>
      <c r="AT46" s="297">
        <f t="shared" si="2"/>
        <v>0.23621</v>
      </c>
      <c r="AU46" s="307">
        <v>262.5</v>
      </c>
      <c r="AV46" s="305">
        <f t="shared" si="3"/>
        <v>62.005125</v>
      </c>
    </row>
    <row r="47" spans="1:48" ht="60">
      <c r="A47" s="225" t="s">
        <v>31</v>
      </c>
      <c r="B47" s="5"/>
      <c r="C47" s="103" t="s">
        <v>191</v>
      </c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80"/>
      <c r="W47" s="380"/>
      <c r="X47" s="325"/>
      <c r="Y47" s="325"/>
      <c r="Z47" s="325"/>
      <c r="AA47" s="325"/>
      <c r="AB47" s="380">
        <v>1.086E-2</v>
      </c>
      <c r="AC47" s="516">
        <f>AB47*AB27</f>
        <v>0.91223999999999994</v>
      </c>
      <c r="AD47" s="380">
        <f t="shared" si="0"/>
        <v>253.14659999999998</v>
      </c>
      <c r="AE47" s="380"/>
      <c r="AF47" s="380">
        <f>AE47*AE27</f>
        <v>0</v>
      </c>
      <c r="AG47" s="380">
        <f t="shared" si="1"/>
        <v>0</v>
      </c>
      <c r="AH47" s="380"/>
      <c r="AI47" s="380"/>
      <c r="AJ47" s="380"/>
      <c r="AK47" s="380"/>
      <c r="AL47" s="380"/>
      <c r="AM47" s="325"/>
      <c r="AN47" s="325"/>
      <c r="AO47" s="325"/>
      <c r="AP47" s="325"/>
      <c r="AQ47" s="325"/>
      <c r="AR47" s="325"/>
      <c r="AS47" s="325"/>
      <c r="AT47" s="259">
        <f t="shared" si="2"/>
        <v>0.91223999999999994</v>
      </c>
      <c r="AU47" s="307">
        <v>277.5</v>
      </c>
      <c r="AV47" s="305">
        <f>AT47*AU47</f>
        <v>253.14659999999998</v>
      </c>
    </row>
    <row r="48" spans="1:48" ht="59.25">
      <c r="A48" s="225" t="s">
        <v>32</v>
      </c>
      <c r="B48" s="5"/>
      <c r="C48" s="103" t="s">
        <v>191</v>
      </c>
      <c r="D48" s="325"/>
      <c r="E48" s="325">
        <f>D48*D27</f>
        <v>0</v>
      </c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80"/>
      <c r="W48" s="380"/>
      <c r="X48" s="325"/>
      <c r="Y48" s="325"/>
      <c r="Z48" s="325"/>
      <c r="AA48" s="325"/>
      <c r="AB48" s="380"/>
      <c r="AC48" s="516"/>
      <c r="AD48" s="380">
        <f t="shared" si="0"/>
        <v>0</v>
      </c>
      <c r="AE48" s="380"/>
      <c r="AF48" s="380"/>
      <c r="AG48" s="380">
        <f t="shared" si="1"/>
        <v>0</v>
      </c>
      <c r="AH48" s="380"/>
      <c r="AI48" s="380"/>
      <c r="AJ48" s="380"/>
      <c r="AK48" s="380"/>
      <c r="AL48" s="380"/>
      <c r="AM48" s="325"/>
      <c r="AN48" s="325"/>
      <c r="AO48" s="325"/>
      <c r="AP48" s="325"/>
      <c r="AQ48" s="325"/>
      <c r="AR48" s="325"/>
      <c r="AS48" s="325"/>
      <c r="AT48" s="297">
        <f t="shared" si="2"/>
        <v>0</v>
      </c>
      <c r="AU48" s="307">
        <v>316.44</v>
      </c>
      <c r="AV48" s="305">
        <f t="shared" si="3"/>
        <v>0</v>
      </c>
    </row>
    <row r="49" spans="1:48" ht="75" customHeight="1">
      <c r="A49" s="225" t="s">
        <v>317</v>
      </c>
      <c r="B49" s="5"/>
      <c r="C49" s="103" t="s">
        <v>191</v>
      </c>
      <c r="D49" s="325"/>
      <c r="E49" s="325"/>
      <c r="F49" s="325"/>
      <c r="G49" s="325"/>
      <c r="H49" s="325"/>
      <c r="I49" s="325"/>
      <c r="J49" s="325"/>
      <c r="K49" s="325">
        <f>J49*J27</f>
        <v>0</v>
      </c>
      <c r="L49" s="325"/>
      <c r="M49" s="325"/>
      <c r="N49" s="325"/>
      <c r="O49" s="325"/>
      <c r="P49" s="325"/>
      <c r="Q49" s="325"/>
      <c r="R49" s="325"/>
      <c r="S49" s="325"/>
      <c r="T49" s="325">
        <f>S49*S27</f>
        <v>0</v>
      </c>
      <c r="U49" s="325"/>
      <c r="V49" s="380">
        <v>4.1200000000000004E-3</v>
      </c>
      <c r="W49" s="380">
        <f>V49*V27</f>
        <v>0.34608000000000005</v>
      </c>
      <c r="X49" s="325"/>
      <c r="Y49" s="325"/>
      <c r="Z49" s="325">
        <f>Y49*Y27</f>
        <v>0</v>
      </c>
      <c r="AA49" s="325"/>
      <c r="AB49" s="380"/>
      <c r="AC49" s="516"/>
      <c r="AD49" s="380">
        <f t="shared" si="0"/>
        <v>0</v>
      </c>
      <c r="AE49" s="380"/>
      <c r="AF49" s="380"/>
      <c r="AG49" s="380">
        <f t="shared" si="1"/>
        <v>0</v>
      </c>
      <c r="AH49" s="380"/>
      <c r="AI49" s="380"/>
      <c r="AJ49" s="380"/>
      <c r="AK49" s="380"/>
      <c r="AL49" s="380"/>
      <c r="AM49" s="325"/>
      <c r="AN49" s="325"/>
      <c r="AO49" s="325"/>
      <c r="AP49" s="325"/>
      <c r="AQ49" s="325"/>
      <c r="AR49" s="325"/>
      <c r="AS49" s="325"/>
      <c r="AT49" s="297">
        <f t="shared" si="2"/>
        <v>0.34608000000000005</v>
      </c>
      <c r="AU49" s="307">
        <v>787.5</v>
      </c>
      <c r="AV49" s="305">
        <f t="shared" si="3"/>
        <v>272.53800000000007</v>
      </c>
    </row>
    <row r="50" spans="1:48" ht="78" customHeight="1">
      <c r="A50" s="225" t="s">
        <v>33</v>
      </c>
      <c r="B50" s="5"/>
      <c r="C50" s="103" t="s">
        <v>193</v>
      </c>
      <c r="D50" s="325"/>
      <c r="E50" s="325">
        <f>D50*D27</f>
        <v>0</v>
      </c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80"/>
      <c r="W50" s="380"/>
      <c r="X50" s="325"/>
      <c r="Y50" s="325"/>
      <c r="Z50" s="325">
        <f>Y50*Y27</f>
        <v>0</v>
      </c>
      <c r="AA50" s="325"/>
      <c r="AB50" s="380"/>
      <c r="AC50" s="516"/>
      <c r="AD50" s="380">
        <f t="shared" si="0"/>
        <v>0</v>
      </c>
      <c r="AE50" s="380"/>
      <c r="AF50" s="380"/>
      <c r="AG50" s="380">
        <f>AF50/0.04*AU50</f>
        <v>0</v>
      </c>
      <c r="AH50" s="380"/>
      <c r="AI50" s="380"/>
      <c r="AJ50" s="380"/>
      <c r="AK50" s="380"/>
      <c r="AL50" s="380"/>
      <c r="AM50" s="325"/>
      <c r="AN50" s="325"/>
      <c r="AO50" s="325"/>
      <c r="AP50" s="325"/>
      <c r="AQ50" s="325"/>
      <c r="AR50" s="325"/>
      <c r="AS50" s="325"/>
      <c r="AT50" s="298">
        <f>(E50+H50+K50+N50+Q50+T50+W50+Z50+AC50+AF50+AI50+AL50+AO50+AQ50+AS50)/0.05</f>
        <v>0</v>
      </c>
      <c r="AU50" s="307">
        <v>10.5</v>
      </c>
      <c r="AV50" s="305">
        <f t="shared" si="3"/>
        <v>0</v>
      </c>
    </row>
    <row r="51" spans="1:48" ht="93" customHeight="1">
      <c r="A51" s="226" t="s">
        <v>317</v>
      </c>
      <c r="B51" s="8"/>
      <c r="C51" s="103" t="s">
        <v>191</v>
      </c>
      <c r="D51" s="325"/>
      <c r="E51" s="325"/>
      <c r="F51" s="325"/>
      <c r="G51" s="326"/>
      <c r="H51" s="326"/>
      <c r="I51" s="325"/>
      <c r="J51" s="326"/>
      <c r="K51" s="325"/>
      <c r="L51" s="325"/>
      <c r="M51" s="326"/>
      <c r="N51" s="325"/>
      <c r="O51" s="325"/>
      <c r="P51" s="326"/>
      <c r="Q51" s="326"/>
      <c r="R51" s="325"/>
      <c r="S51" s="326"/>
      <c r="T51" s="326"/>
      <c r="U51" s="325"/>
      <c r="V51" s="381"/>
      <c r="W51" s="381">
        <f>V51*V27</f>
        <v>0</v>
      </c>
      <c r="X51" s="325"/>
      <c r="Y51" s="326"/>
      <c r="Z51" s="326"/>
      <c r="AA51" s="325"/>
      <c r="AB51" s="381"/>
      <c r="AC51" s="517"/>
      <c r="AD51" s="380">
        <f t="shared" si="0"/>
        <v>0</v>
      </c>
      <c r="AE51" s="381"/>
      <c r="AF51" s="381"/>
      <c r="AG51" s="380">
        <f t="shared" si="1"/>
        <v>0</v>
      </c>
      <c r="AH51" s="381"/>
      <c r="AI51" s="381"/>
      <c r="AJ51" s="380"/>
      <c r="AK51" s="381"/>
      <c r="AL51" s="381"/>
      <c r="AM51" s="325"/>
      <c r="AN51" s="326"/>
      <c r="AO51" s="326"/>
      <c r="AP51" s="326"/>
      <c r="AQ51" s="326"/>
      <c r="AR51" s="326"/>
      <c r="AS51" s="326"/>
      <c r="AT51" s="259">
        <f t="shared" si="2"/>
        <v>0</v>
      </c>
      <c r="AU51" s="306">
        <v>591.84</v>
      </c>
      <c r="AV51" s="305">
        <f t="shared" si="3"/>
        <v>0</v>
      </c>
    </row>
    <row r="52" spans="1:48" ht="87.75" customHeight="1">
      <c r="A52" s="227" t="s">
        <v>34</v>
      </c>
      <c r="B52" s="8"/>
      <c r="C52" s="103" t="s">
        <v>191</v>
      </c>
      <c r="D52" s="326">
        <v>3.5999999999999999E-3</v>
      </c>
      <c r="E52" s="326">
        <f>D52*D27</f>
        <v>8.2799999999999999E-2</v>
      </c>
      <c r="F52" s="325"/>
      <c r="G52" s="326"/>
      <c r="H52" s="326"/>
      <c r="I52" s="325"/>
      <c r="J52" s="326"/>
      <c r="K52" s="325"/>
      <c r="L52" s="325"/>
      <c r="M52" s="326"/>
      <c r="N52" s="325"/>
      <c r="O52" s="325"/>
      <c r="P52" s="326"/>
      <c r="Q52" s="326"/>
      <c r="R52" s="325"/>
      <c r="S52" s="326"/>
      <c r="T52" s="326"/>
      <c r="U52" s="325"/>
      <c r="V52" s="381"/>
      <c r="W52" s="381"/>
      <c r="X52" s="325"/>
      <c r="Y52" s="326"/>
      <c r="Z52" s="326"/>
      <c r="AA52" s="325"/>
      <c r="AB52" s="381"/>
      <c r="AC52" s="517"/>
      <c r="AD52" s="380">
        <f t="shared" si="0"/>
        <v>0</v>
      </c>
      <c r="AE52" s="381"/>
      <c r="AF52" s="381">
        <f>AE52*AE27</f>
        <v>0</v>
      </c>
      <c r="AG52" s="380">
        <f t="shared" si="1"/>
        <v>0</v>
      </c>
      <c r="AH52" s="381"/>
      <c r="AI52" s="381"/>
      <c r="AJ52" s="380"/>
      <c r="AK52" s="381"/>
      <c r="AL52" s="381"/>
      <c r="AM52" s="325"/>
      <c r="AN52" s="326"/>
      <c r="AO52" s="326"/>
      <c r="AP52" s="326"/>
      <c r="AQ52" s="326"/>
      <c r="AR52" s="326"/>
      <c r="AS52" s="326"/>
      <c r="AT52" s="259">
        <f t="shared" si="2"/>
        <v>8.2799999999999999E-2</v>
      </c>
      <c r="AU52" s="306">
        <v>52.5</v>
      </c>
      <c r="AV52" s="305">
        <f t="shared" si="3"/>
        <v>4.3469999999999995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290.94659999999999</v>
      </c>
      <c r="AE53" s="17"/>
      <c r="AF53" s="17"/>
      <c r="AG53" s="17">
        <f>SUM(AG29:AG52)</f>
        <v>5238.5759999999991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79</v>
      </c>
      <c r="AU53" s="17"/>
    </row>
    <row r="54" spans="1:48">
      <c r="A54" s="19" t="s">
        <v>73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58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2" t="s">
        <v>8</v>
      </c>
      <c r="AU54" s="673"/>
      <c r="AV54" s="6"/>
    </row>
    <row r="55" spans="1:48">
      <c r="A55" s="12"/>
      <c r="B55" s="14"/>
      <c r="C55" s="4" t="s">
        <v>72</v>
      </c>
      <c r="D55" s="624" t="s">
        <v>18</v>
      </c>
      <c r="E55" s="625"/>
      <c r="F55" s="625"/>
      <c r="G55" s="625"/>
      <c r="H55" s="625"/>
      <c r="I55" s="625"/>
      <c r="J55" s="625"/>
      <c r="K55" s="625"/>
      <c r="L55" s="625"/>
      <c r="M55" s="625"/>
      <c r="N55" s="626"/>
      <c r="O55" s="267"/>
      <c r="P55" s="624" t="s">
        <v>19</v>
      </c>
      <c r="Q55" s="625"/>
      <c r="R55" s="625"/>
      <c r="S55" s="625"/>
      <c r="T55" s="625"/>
      <c r="U55" s="625"/>
      <c r="V55" s="625"/>
      <c r="W55" s="625"/>
      <c r="X55" s="625"/>
      <c r="Y55" s="625"/>
      <c r="Z55" s="625"/>
      <c r="AA55" s="625"/>
      <c r="AB55" s="626"/>
      <c r="AC55" s="624" t="s">
        <v>20</v>
      </c>
      <c r="AD55" s="625"/>
      <c r="AE55" s="625"/>
      <c r="AF55" s="625"/>
      <c r="AG55" s="625"/>
      <c r="AH55" s="626"/>
      <c r="AI55" s="624" t="s">
        <v>21</v>
      </c>
      <c r="AJ55" s="625"/>
      <c r="AK55" s="625"/>
      <c r="AL55" s="625"/>
      <c r="AM55" s="625"/>
      <c r="AN55" s="625"/>
      <c r="AO55" s="626"/>
      <c r="AP55" s="24" t="s">
        <v>16</v>
      </c>
      <c r="AQ55" s="23"/>
      <c r="AR55" s="23"/>
      <c r="AS55" s="16"/>
      <c r="AT55" s="646" t="s">
        <v>3</v>
      </c>
      <c r="AU55" s="647"/>
      <c r="AV55" s="6"/>
    </row>
    <row r="56" spans="1:48">
      <c r="A56" s="1"/>
      <c r="B56" s="4"/>
      <c r="C56" s="4" t="s">
        <v>71</v>
      </c>
      <c r="D56" s="627"/>
      <c r="E56" s="628"/>
      <c r="F56" s="628"/>
      <c r="G56" s="628"/>
      <c r="H56" s="628"/>
      <c r="I56" s="628"/>
      <c r="J56" s="628"/>
      <c r="K56" s="628"/>
      <c r="L56" s="628"/>
      <c r="M56" s="628"/>
      <c r="N56" s="629"/>
      <c r="O56" s="268"/>
      <c r="P56" s="627"/>
      <c r="Q56" s="628"/>
      <c r="R56" s="628"/>
      <c r="S56" s="628"/>
      <c r="T56" s="628"/>
      <c r="U56" s="628"/>
      <c r="V56" s="628"/>
      <c r="W56" s="628"/>
      <c r="X56" s="628"/>
      <c r="Y56" s="628"/>
      <c r="Z56" s="628"/>
      <c r="AA56" s="628"/>
      <c r="AB56" s="629"/>
      <c r="AC56" s="627"/>
      <c r="AD56" s="628"/>
      <c r="AE56" s="628"/>
      <c r="AF56" s="628"/>
      <c r="AG56" s="628"/>
      <c r="AH56" s="629"/>
      <c r="AI56" s="627"/>
      <c r="AJ56" s="628"/>
      <c r="AK56" s="628"/>
      <c r="AL56" s="628"/>
      <c r="AM56" s="628"/>
      <c r="AN56" s="628"/>
      <c r="AO56" s="629"/>
      <c r="AP56" s="26" t="s">
        <v>17</v>
      </c>
      <c r="AQ56" s="25"/>
      <c r="AR56" s="25"/>
      <c r="AS56" s="2"/>
      <c r="AT56" s="661" t="s">
        <v>53</v>
      </c>
      <c r="AU56" s="662"/>
      <c r="AV56" s="7"/>
    </row>
    <row r="57" spans="1:48" ht="27.75" customHeight="1">
      <c r="A57" s="1" t="s">
        <v>74</v>
      </c>
      <c r="B57" s="4" t="s">
        <v>75</v>
      </c>
      <c r="C57" s="4" t="s">
        <v>9</v>
      </c>
      <c r="D57" s="607" t="str">
        <f>D23</f>
        <v>рыба запеченая в слив с</v>
      </c>
      <c r="E57" s="608"/>
      <c r="F57" s="294"/>
      <c r="G57" s="607" t="str">
        <f>G23</f>
        <v>яблоко</v>
      </c>
      <c r="H57" s="608"/>
      <c r="I57" s="294"/>
      <c r="J57" s="607" t="str">
        <f>J23</f>
        <v>картофель запеченый</v>
      </c>
      <c r="K57" s="608"/>
      <c r="L57" s="294"/>
      <c r="M57" s="607" t="str">
        <f>M23</f>
        <v>ржаной</v>
      </c>
      <c r="N57" s="608"/>
      <c r="O57" s="294"/>
      <c r="P57" s="607" t="str">
        <f>P23</f>
        <v>кисель</v>
      </c>
      <c r="Q57" s="608"/>
      <c r="R57" s="294"/>
      <c r="S57" s="607">
        <f>S23</f>
        <v>0</v>
      </c>
      <c r="T57" s="608"/>
      <c r="U57" s="294"/>
      <c r="V57" s="601" t="str">
        <f>V23</f>
        <v>картофель зап с сыром</v>
      </c>
      <c r="W57" s="602"/>
      <c r="X57" s="294"/>
      <c r="Y57" s="607">
        <f>Y23</f>
        <v>0</v>
      </c>
      <c r="Z57" s="608"/>
      <c r="AA57" s="294"/>
      <c r="AB57" s="613" t="str">
        <f>AB23</f>
        <v>щи вегет</v>
      </c>
      <c r="AC57" s="614"/>
      <c r="AD57" s="153"/>
      <c r="AE57" s="613" t="str">
        <f>AE23</f>
        <v>чахохбили</v>
      </c>
      <c r="AF57" s="614"/>
      <c r="AG57" s="153"/>
      <c r="AH57" s="613" t="str">
        <f>AH23</f>
        <v>Хлеб пшеничный/ржаной</v>
      </c>
      <c r="AI57" s="614"/>
      <c r="AJ57" s="153"/>
      <c r="AK57" s="613" t="str">
        <f>AK23</f>
        <v>сок</v>
      </c>
      <c r="AL57" s="614"/>
      <c r="AM57" s="294"/>
      <c r="AN57" s="607">
        <f>AN23</f>
        <v>0</v>
      </c>
      <c r="AO57" s="608"/>
      <c r="AP57" s="607"/>
      <c r="AQ57" s="608"/>
      <c r="AR57" s="607"/>
      <c r="AS57" s="608"/>
      <c r="AT57" s="18"/>
      <c r="AU57" s="269"/>
      <c r="AV57" s="18"/>
    </row>
    <row r="58" spans="1:48" ht="27.75">
      <c r="A58" s="1"/>
      <c r="B58" s="4"/>
      <c r="C58" s="4" t="s">
        <v>10</v>
      </c>
      <c r="D58" s="609"/>
      <c r="E58" s="610"/>
      <c r="F58" s="295"/>
      <c r="G58" s="609"/>
      <c r="H58" s="610"/>
      <c r="I58" s="295"/>
      <c r="J58" s="609"/>
      <c r="K58" s="610"/>
      <c r="L58" s="295"/>
      <c r="M58" s="609"/>
      <c r="N58" s="610"/>
      <c r="O58" s="295"/>
      <c r="P58" s="609"/>
      <c r="Q58" s="610"/>
      <c r="R58" s="295"/>
      <c r="S58" s="609"/>
      <c r="T58" s="610"/>
      <c r="U58" s="295"/>
      <c r="V58" s="603"/>
      <c r="W58" s="604"/>
      <c r="X58" s="295"/>
      <c r="Y58" s="609"/>
      <c r="Z58" s="610"/>
      <c r="AA58" s="295"/>
      <c r="AB58" s="615"/>
      <c r="AC58" s="616"/>
      <c r="AD58" s="155"/>
      <c r="AE58" s="615"/>
      <c r="AF58" s="616"/>
      <c r="AG58" s="155"/>
      <c r="AH58" s="615"/>
      <c r="AI58" s="616"/>
      <c r="AJ58" s="155"/>
      <c r="AK58" s="615"/>
      <c r="AL58" s="616"/>
      <c r="AM58" s="295"/>
      <c r="AN58" s="609"/>
      <c r="AO58" s="610"/>
      <c r="AP58" s="609"/>
      <c r="AQ58" s="610"/>
      <c r="AR58" s="609"/>
      <c r="AS58" s="610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1"/>
      <c r="E59" s="612"/>
      <c r="F59" s="296"/>
      <c r="G59" s="611"/>
      <c r="H59" s="612"/>
      <c r="I59" s="296"/>
      <c r="J59" s="611"/>
      <c r="K59" s="612"/>
      <c r="L59" s="296"/>
      <c r="M59" s="611"/>
      <c r="N59" s="612"/>
      <c r="O59" s="296"/>
      <c r="P59" s="611"/>
      <c r="Q59" s="612"/>
      <c r="R59" s="296"/>
      <c r="S59" s="611"/>
      <c r="T59" s="612"/>
      <c r="U59" s="296"/>
      <c r="V59" s="605"/>
      <c r="W59" s="606"/>
      <c r="X59" s="296"/>
      <c r="Y59" s="611"/>
      <c r="Z59" s="612"/>
      <c r="AA59" s="296"/>
      <c r="AB59" s="617"/>
      <c r="AC59" s="618"/>
      <c r="AD59" s="157"/>
      <c r="AE59" s="617"/>
      <c r="AF59" s="618"/>
      <c r="AG59" s="157"/>
      <c r="AH59" s="617"/>
      <c r="AI59" s="618"/>
      <c r="AJ59" s="157"/>
      <c r="AK59" s="617"/>
      <c r="AL59" s="618"/>
      <c r="AM59" s="296"/>
      <c r="AN59" s="611"/>
      <c r="AO59" s="612"/>
      <c r="AP59" s="611"/>
      <c r="AQ59" s="612"/>
      <c r="AR59" s="611"/>
      <c r="AS59" s="612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8">
        <v>20</v>
      </c>
      <c r="W60" s="378">
        <v>21</v>
      </c>
      <c r="X60" s="27"/>
      <c r="Y60" s="27">
        <v>18</v>
      </c>
      <c r="Z60" s="27">
        <v>19</v>
      </c>
      <c r="AA60" s="27"/>
      <c r="AB60" s="513">
        <v>20</v>
      </c>
      <c r="AC60" s="379">
        <v>21</v>
      </c>
      <c r="AD60" s="379"/>
      <c r="AE60" s="379">
        <v>22</v>
      </c>
      <c r="AF60" s="379">
        <v>23</v>
      </c>
      <c r="AG60" s="379"/>
      <c r="AH60" s="379">
        <v>24</v>
      </c>
      <c r="AI60" s="379">
        <v>25</v>
      </c>
      <c r="AJ60" s="379"/>
      <c r="AK60" s="379">
        <v>26</v>
      </c>
      <c r="AL60" s="379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7" t="s">
        <v>315</v>
      </c>
      <c r="B61" s="10"/>
      <c r="C61" s="103" t="s">
        <v>191</v>
      </c>
      <c r="D61" s="320"/>
      <c r="E61" s="320">
        <f>D61*D27</f>
        <v>0</v>
      </c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82"/>
      <c r="W61" s="382"/>
      <c r="X61" s="320"/>
      <c r="Y61" s="320"/>
      <c r="Z61" s="320"/>
      <c r="AA61" s="320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320"/>
      <c r="AN61" s="320"/>
      <c r="AO61" s="320"/>
      <c r="AP61" s="320"/>
      <c r="AQ61" s="320"/>
      <c r="AR61" s="320"/>
      <c r="AS61" s="320"/>
      <c r="AT61" s="299">
        <f>E61+H61+K61+N61+Q61+T61+W61+Z61+AC61+AF61+AI61+AL61+AO61+AQ61+AS61</f>
        <v>0</v>
      </c>
      <c r="AU61" s="308">
        <v>2920.05</v>
      </c>
      <c r="AV61" s="309">
        <f>AT61*AU61</f>
        <v>0</v>
      </c>
    </row>
    <row r="62" spans="1:48" ht="60.75" customHeight="1">
      <c r="A62" s="228" t="s">
        <v>36</v>
      </c>
      <c r="B62" s="8"/>
      <c r="C62" s="103" t="s">
        <v>191</v>
      </c>
      <c r="D62" s="293"/>
      <c r="E62" s="293"/>
      <c r="F62" s="320"/>
      <c r="G62" s="293"/>
      <c r="H62" s="293"/>
      <c r="I62" s="320"/>
      <c r="J62" s="293"/>
      <c r="K62" s="293">
        <f>J62*J27</f>
        <v>0</v>
      </c>
      <c r="L62" s="320"/>
      <c r="M62" s="293"/>
      <c r="N62" s="293"/>
      <c r="O62" s="320"/>
      <c r="P62" s="293"/>
      <c r="Q62" s="293"/>
      <c r="R62" s="320"/>
      <c r="S62" s="293"/>
      <c r="T62" s="293"/>
      <c r="U62" s="320"/>
      <c r="V62" s="324"/>
      <c r="W62" s="324">
        <f>V62*V27</f>
        <v>0</v>
      </c>
      <c r="X62" s="320"/>
      <c r="Y62" s="293"/>
      <c r="Z62" s="293"/>
      <c r="AA62" s="320"/>
      <c r="AB62" s="381"/>
      <c r="AC62" s="517"/>
      <c r="AD62" s="519">
        <f t="shared" ref="AD62:AD92" si="4">AC62*AU62</f>
        <v>0</v>
      </c>
      <c r="AE62" s="381"/>
      <c r="AF62" s="381"/>
      <c r="AG62" s="519">
        <f t="shared" ref="AG62:AG92" si="5">AF62*AU62</f>
        <v>0</v>
      </c>
      <c r="AH62" s="381"/>
      <c r="AI62" s="381"/>
      <c r="AJ62" s="519"/>
      <c r="AK62" s="381"/>
      <c r="AL62" s="381"/>
      <c r="AM62" s="320"/>
      <c r="AN62" s="293"/>
      <c r="AO62" s="293"/>
      <c r="AP62" s="293"/>
      <c r="AQ62" s="293"/>
      <c r="AR62" s="293"/>
      <c r="AS62" s="293"/>
      <c r="AT62" s="299">
        <f t="shared" ref="AT62:AT97" si="6">E62+H62+K62+N62+Q62+T62+W62+Z62+AC62+AF62+AI62+AL62+AO62+AQ62+AS62</f>
        <v>0</v>
      </c>
      <c r="AU62" s="310">
        <v>142.5</v>
      </c>
      <c r="AV62" s="309">
        <f t="shared" ref="AV62:AV98" si="7">AT62*AU62</f>
        <v>0</v>
      </c>
    </row>
    <row r="63" spans="1:48" ht="59.25" customHeight="1">
      <c r="A63" s="227" t="s">
        <v>37</v>
      </c>
      <c r="B63" s="5"/>
      <c r="C63" s="103" t="s">
        <v>191</v>
      </c>
      <c r="D63" s="292"/>
      <c r="E63" s="292">
        <f>D63*D27</f>
        <v>0</v>
      </c>
      <c r="F63" s="320"/>
      <c r="G63" s="292"/>
      <c r="H63" s="292"/>
      <c r="I63" s="320"/>
      <c r="J63" s="292"/>
      <c r="K63" s="292"/>
      <c r="L63" s="320"/>
      <c r="M63" s="292"/>
      <c r="N63" s="292"/>
      <c r="O63" s="320"/>
      <c r="P63" s="292"/>
      <c r="Q63" s="292"/>
      <c r="R63" s="320"/>
      <c r="S63" s="292"/>
      <c r="T63" s="292"/>
      <c r="U63" s="320"/>
      <c r="V63" s="323"/>
      <c r="W63" s="323"/>
      <c r="X63" s="320"/>
      <c r="Y63" s="292"/>
      <c r="Z63" s="292"/>
      <c r="AA63" s="320"/>
      <c r="AB63" s="380"/>
      <c r="AC63" s="516"/>
      <c r="AD63" s="519">
        <f t="shared" si="4"/>
        <v>0</v>
      </c>
      <c r="AE63" s="380"/>
      <c r="AF63" s="380">
        <f>AE63*AE27</f>
        <v>0</v>
      </c>
      <c r="AG63" s="519">
        <f t="shared" si="5"/>
        <v>0</v>
      </c>
      <c r="AH63" s="380"/>
      <c r="AI63" s="380"/>
      <c r="AJ63" s="519"/>
      <c r="AK63" s="380"/>
      <c r="AL63" s="380"/>
      <c r="AM63" s="320"/>
      <c r="AN63" s="292"/>
      <c r="AO63" s="292"/>
      <c r="AP63" s="292"/>
      <c r="AQ63" s="292"/>
      <c r="AR63" s="292"/>
      <c r="AS63" s="292"/>
      <c r="AT63" s="299">
        <f t="shared" si="6"/>
        <v>0</v>
      </c>
      <c r="AU63" s="311">
        <v>78</v>
      </c>
      <c r="AV63" s="309">
        <f t="shared" si="7"/>
        <v>0</v>
      </c>
    </row>
    <row r="64" spans="1:48" ht="60">
      <c r="A64" s="225" t="s">
        <v>38</v>
      </c>
      <c r="B64" s="5"/>
      <c r="C64" s="103" t="s">
        <v>191</v>
      </c>
      <c r="D64" s="292"/>
      <c r="E64" s="292">
        <f>D64*D27</f>
        <v>0</v>
      </c>
      <c r="F64" s="320"/>
      <c r="G64" s="292"/>
      <c r="H64" s="292"/>
      <c r="I64" s="320"/>
      <c r="J64" s="292"/>
      <c r="K64" s="292"/>
      <c r="L64" s="320"/>
      <c r="M64" s="292"/>
      <c r="N64" s="292"/>
      <c r="O64" s="320"/>
      <c r="P64" s="292"/>
      <c r="Q64" s="292"/>
      <c r="R64" s="320"/>
      <c r="S64" s="292"/>
      <c r="T64" s="292"/>
      <c r="U64" s="320"/>
      <c r="V64" s="323"/>
      <c r="W64" s="323">
        <f>V64*V27</f>
        <v>0</v>
      </c>
      <c r="X64" s="320"/>
      <c r="Y64" s="292"/>
      <c r="Z64" s="292"/>
      <c r="AA64" s="320"/>
      <c r="AB64" s="380"/>
      <c r="AC64" s="516">
        <f>AB64*AB27</f>
        <v>0</v>
      </c>
      <c r="AD64" s="519">
        <f t="shared" si="4"/>
        <v>0</v>
      </c>
      <c r="AE64" s="380"/>
      <c r="AF64" s="380">
        <f>AE64*AE27</f>
        <v>0</v>
      </c>
      <c r="AG64" s="519">
        <f t="shared" si="5"/>
        <v>0</v>
      </c>
      <c r="AH64" s="380"/>
      <c r="AI64" s="380"/>
      <c r="AJ64" s="519"/>
      <c r="AK64" s="380"/>
      <c r="AL64" s="380"/>
      <c r="AM64" s="320"/>
      <c r="AN64" s="292"/>
      <c r="AO64" s="292"/>
      <c r="AP64" s="292"/>
      <c r="AQ64" s="292"/>
      <c r="AR64" s="292"/>
      <c r="AS64" s="292"/>
      <c r="AT64" s="300">
        <f t="shared" si="6"/>
        <v>0</v>
      </c>
      <c r="AU64" s="311">
        <v>130.5</v>
      </c>
      <c r="AV64" s="309">
        <f t="shared" si="7"/>
        <v>0</v>
      </c>
    </row>
    <row r="65" spans="1:48" ht="59.25">
      <c r="A65" s="225" t="s">
        <v>39</v>
      </c>
      <c r="B65" s="5"/>
      <c r="C65" s="103" t="s">
        <v>191</v>
      </c>
      <c r="D65" s="292"/>
      <c r="E65" s="292">
        <f>D65*D27</f>
        <v>0</v>
      </c>
      <c r="F65" s="320"/>
      <c r="G65" s="292"/>
      <c r="H65" s="292"/>
      <c r="I65" s="320"/>
      <c r="J65" s="292"/>
      <c r="K65" s="292"/>
      <c r="L65" s="320"/>
      <c r="M65" s="292"/>
      <c r="N65" s="292"/>
      <c r="O65" s="320"/>
      <c r="P65" s="292"/>
      <c r="Q65" s="292"/>
      <c r="R65" s="320"/>
      <c r="S65" s="292"/>
      <c r="T65" s="292"/>
      <c r="U65" s="320"/>
      <c r="V65" s="323"/>
      <c r="W65" s="323"/>
      <c r="X65" s="320"/>
      <c r="Y65" s="292"/>
      <c r="Z65" s="292"/>
      <c r="AA65" s="320"/>
      <c r="AB65" s="380"/>
      <c r="AC65" s="516"/>
      <c r="AD65" s="519">
        <f t="shared" si="4"/>
        <v>0</v>
      </c>
      <c r="AE65" s="380"/>
      <c r="AF65" s="380"/>
      <c r="AG65" s="519">
        <f t="shared" si="5"/>
        <v>0</v>
      </c>
      <c r="AH65" s="380"/>
      <c r="AI65" s="380"/>
      <c r="AJ65" s="519"/>
      <c r="AK65" s="380"/>
      <c r="AL65" s="380"/>
      <c r="AM65" s="320"/>
      <c r="AN65" s="292"/>
      <c r="AO65" s="292"/>
      <c r="AP65" s="292"/>
      <c r="AQ65" s="292"/>
      <c r="AR65" s="292"/>
      <c r="AS65" s="292"/>
      <c r="AT65" s="299">
        <f t="shared" si="6"/>
        <v>0</v>
      </c>
      <c r="AU65" s="311">
        <v>81</v>
      </c>
      <c r="AV65" s="309">
        <f t="shared" si="7"/>
        <v>0</v>
      </c>
    </row>
    <row r="66" spans="1:48" ht="69.75" customHeight="1">
      <c r="A66" s="288" t="s">
        <v>270</v>
      </c>
      <c r="B66" s="5"/>
      <c r="C66" s="103" t="s">
        <v>191</v>
      </c>
      <c r="D66" s="292"/>
      <c r="E66" s="292"/>
      <c r="F66" s="320"/>
      <c r="G66" s="292"/>
      <c r="H66" s="292"/>
      <c r="I66" s="320"/>
      <c r="J66" s="292"/>
      <c r="K66" s="292"/>
      <c r="L66" s="320"/>
      <c r="M66" s="292"/>
      <c r="N66" s="292"/>
      <c r="O66" s="320"/>
      <c r="P66" s="292"/>
      <c r="Q66" s="292"/>
      <c r="R66" s="320"/>
      <c r="S66" s="292"/>
      <c r="T66" s="292"/>
      <c r="U66" s="320"/>
      <c r="V66" s="323"/>
      <c r="W66" s="323"/>
      <c r="X66" s="320"/>
      <c r="Y66" s="292"/>
      <c r="Z66" s="292"/>
      <c r="AA66" s="320"/>
      <c r="AB66" s="380"/>
      <c r="AC66" s="516">
        <f>AB66*AB27</f>
        <v>0</v>
      </c>
      <c r="AD66" s="519">
        <f t="shared" si="4"/>
        <v>0</v>
      </c>
      <c r="AE66" s="380"/>
      <c r="AF66" s="380"/>
      <c r="AG66" s="519">
        <f t="shared" si="5"/>
        <v>0</v>
      </c>
      <c r="AH66" s="380"/>
      <c r="AI66" s="380"/>
      <c r="AJ66" s="519"/>
      <c r="AK66" s="380"/>
      <c r="AL66" s="380"/>
      <c r="AM66" s="320"/>
      <c r="AN66" s="292"/>
      <c r="AO66" s="292"/>
      <c r="AP66" s="292"/>
      <c r="AQ66" s="292"/>
      <c r="AR66" s="292"/>
      <c r="AS66" s="292"/>
      <c r="AT66" s="299">
        <f t="shared" si="6"/>
        <v>0</v>
      </c>
      <c r="AU66" s="311">
        <v>76.5</v>
      </c>
      <c r="AV66" s="309">
        <f t="shared" si="7"/>
        <v>0</v>
      </c>
    </row>
    <row r="67" spans="1:48" ht="75" customHeight="1">
      <c r="A67" s="289" t="s">
        <v>215</v>
      </c>
      <c r="B67" s="5"/>
      <c r="C67" s="103" t="s">
        <v>191</v>
      </c>
      <c r="D67" s="292"/>
      <c r="E67" s="292"/>
      <c r="F67" s="320"/>
      <c r="G67" s="292"/>
      <c r="H67" s="292"/>
      <c r="I67" s="320"/>
      <c r="J67" s="292"/>
      <c r="K67" s="292"/>
      <c r="L67" s="320"/>
      <c r="M67" s="292"/>
      <c r="N67" s="292"/>
      <c r="O67" s="320"/>
      <c r="P67" s="292"/>
      <c r="Q67" s="292"/>
      <c r="R67" s="320"/>
      <c r="S67" s="292"/>
      <c r="T67" s="292"/>
      <c r="U67" s="320"/>
      <c r="V67" s="323"/>
      <c r="W67" s="323"/>
      <c r="X67" s="320"/>
      <c r="Y67" s="292"/>
      <c r="Z67" s="292"/>
      <c r="AA67" s="320"/>
      <c r="AB67" s="380"/>
      <c r="AC67" s="516"/>
      <c r="AD67" s="519">
        <f t="shared" si="4"/>
        <v>0</v>
      </c>
      <c r="AE67" s="380"/>
      <c r="AF67" s="380"/>
      <c r="AG67" s="519">
        <f t="shared" si="5"/>
        <v>0</v>
      </c>
      <c r="AH67" s="380"/>
      <c r="AI67" s="380"/>
      <c r="AJ67" s="519"/>
      <c r="AK67" s="380"/>
      <c r="AL67" s="380"/>
      <c r="AM67" s="320"/>
      <c r="AN67" s="292"/>
      <c r="AO67" s="292"/>
      <c r="AP67" s="292"/>
      <c r="AQ67" s="292"/>
      <c r="AR67" s="292"/>
      <c r="AS67" s="292"/>
      <c r="AT67" s="300">
        <f t="shared" si="6"/>
        <v>0</v>
      </c>
      <c r="AU67" s="311">
        <v>73.5</v>
      </c>
      <c r="AV67" s="309">
        <f t="shared" si="7"/>
        <v>0</v>
      </c>
    </row>
    <row r="68" spans="1:48" ht="59.25">
      <c r="A68" s="225" t="s">
        <v>40</v>
      </c>
      <c r="B68" s="5"/>
      <c r="C68" s="103" t="s">
        <v>191</v>
      </c>
      <c r="D68" s="292"/>
      <c r="E68" s="292"/>
      <c r="F68" s="320"/>
      <c r="G68" s="292"/>
      <c r="H68" s="292"/>
      <c r="I68" s="320"/>
      <c r="J68" s="292"/>
      <c r="K68" s="292"/>
      <c r="L68" s="320"/>
      <c r="M68" s="292"/>
      <c r="N68" s="292"/>
      <c r="O68" s="320"/>
      <c r="P68" s="292"/>
      <c r="Q68" s="292"/>
      <c r="R68" s="320"/>
      <c r="S68" s="292"/>
      <c r="T68" s="292"/>
      <c r="U68" s="320"/>
      <c r="V68" s="323"/>
      <c r="W68" s="323"/>
      <c r="X68" s="320"/>
      <c r="Y68" s="292"/>
      <c r="Z68" s="292"/>
      <c r="AA68" s="320"/>
      <c r="AB68" s="380"/>
      <c r="AC68" s="516"/>
      <c r="AD68" s="519">
        <f t="shared" si="4"/>
        <v>0</v>
      </c>
      <c r="AE68" s="380"/>
      <c r="AF68" s="380"/>
      <c r="AG68" s="519">
        <f t="shared" si="5"/>
        <v>0</v>
      </c>
      <c r="AH68" s="380"/>
      <c r="AI68" s="380"/>
      <c r="AJ68" s="519"/>
      <c r="AK68" s="380"/>
      <c r="AL68" s="380"/>
      <c r="AM68" s="320"/>
      <c r="AN68" s="292"/>
      <c r="AO68" s="292"/>
      <c r="AP68" s="292"/>
      <c r="AQ68" s="292"/>
      <c r="AR68" s="292"/>
      <c r="AS68" s="292"/>
      <c r="AT68" s="299">
        <f t="shared" si="6"/>
        <v>0</v>
      </c>
      <c r="AU68" s="311"/>
      <c r="AV68" s="309">
        <f t="shared" si="7"/>
        <v>0</v>
      </c>
    </row>
    <row r="69" spans="1:48" ht="59.25">
      <c r="A69" s="225" t="s">
        <v>189</v>
      </c>
      <c r="B69" s="5"/>
      <c r="C69" s="103" t="s">
        <v>191</v>
      </c>
      <c r="D69" s="292"/>
      <c r="E69" s="292"/>
      <c r="F69" s="320"/>
      <c r="G69" s="292"/>
      <c r="H69" s="292"/>
      <c r="I69" s="320"/>
      <c r="J69" s="292"/>
      <c r="K69" s="292"/>
      <c r="L69" s="320"/>
      <c r="M69" s="292"/>
      <c r="N69" s="292"/>
      <c r="O69" s="320"/>
      <c r="P69" s="292"/>
      <c r="Q69" s="292"/>
      <c r="R69" s="320"/>
      <c r="S69" s="292"/>
      <c r="T69" s="292"/>
      <c r="U69" s="320"/>
      <c r="V69" s="323"/>
      <c r="W69" s="323"/>
      <c r="X69" s="320"/>
      <c r="Y69" s="292"/>
      <c r="Z69" s="292"/>
      <c r="AA69" s="320"/>
      <c r="AB69" s="380"/>
      <c r="AC69" s="516"/>
      <c r="AD69" s="519">
        <f t="shared" si="4"/>
        <v>0</v>
      </c>
      <c r="AE69" s="380"/>
      <c r="AF69" s="380"/>
      <c r="AG69" s="519">
        <f t="shared" si="5"/>
        <v>0</v>
      </c>
      <c r="AH69" s="380"/>
      <c r="AI69" s="380"/>
      <c r="AJ69" s="519"/>
      <c r="AK69" s="380"/>
      <c r="AL69" s="380"/>
      <c r="AM69" s="320"/>
      <c r="AN69" s="292"/>
      <c r="AO69" s="292"/>
      <c r="AP69" s="292"/>
      <c r="AQ69" s="292"/>
      <c r="AR69" s="292"/>
      <c r="AS69" s="292"/>
      <c r="AT69" s="299">
        <f t="shared" si="6"/>
        <v>0</v>
      </c>
      <c r="AU69" s="311"/>
      <c r="AV69" s="309">
        <f t="shared" si="7"/>
        <v>0</v>
      </c>
    </row>
    <row r="70" spans="1:48" ht="63" customHeight="1">
      <c r="A70" s="225" t="s">
        <v>41</v>
      </c>
      <c r="B70" s="5"/>
      <c r="C70" s="103" t="s">
        <v>191</v>
      </c>
      <c r="D70" s="292"/>
      <c r="E70" s="292"/>
      <c r="F70" s="320"/>
      <c r="G70" s="292"/>
      <c r="H70" s="292"/>
      <c r="I70" s="320"/>
      <c r="J70" s="292"/>
      <c r="K70" s="292"/>
      <c r="L70" s="320"/>
      <c r="M70" s="292"/>
      <c r="N70" s="292"/>
      <c r="O70" s="320"/>
      <c r="P70" s="292"/>
      <c r="Q70" s="292"/>
      <c r="R70" s="320"/>
      <c r="S70" s="292"/>
      <c r="T70" s="292"/>
      <c r="U70" s="320"/>
      <c r="V70" s="323"/>
      <c r="W70" s="323"/>
      <c r="X70" s="320"/>
      <c r="Y70" s="292"/>
      <c r="Z70" s="292"/>
      <c r="AA70" s="320"/>
      <c r="AB70" s="380"/>
      <c r="AC70" s="516"/>
      <c r="AD70" s="519">
        <f t="shared" si="4"/>
        <v>0</v>
      </c>
      <c r="AE70" s="380"/>
      <c r="AF70" s="380"/>
      <c r="AG70" s="519">
        <f t="shared" si="5"/>
        <v>0</v>
      </c>
      <c r="AH70" s="380"/>
      <c r="AI70" s="380"/>
      <c r="AJ70" s="519"/>
      <c r="AK70" s="380"/>
      <c r="AL70" s="380"/>
      <c r="AM70" s="320"/>
      <c r="AN70" s="292"/>
      <c r="AO70" s="292"/>
      <c r="AP70" s="292"/>
      <c r="AQ70" s="292"/>
      <c r="AR70" s="292"/>
      <c r="AS70" s="292"/>
      <c r="AT70" s="299">
        <f t="shared" si="6"/>
        <v>0</v>
      </c>
      <c r="AU70" s="311"/>
      <c r="AV70" s="309">
        <f t="shared" si="7"/>
        <v>0</v>
      </c>
    </row>
    <row r="71" spans="1:48" ht="60.75" customHeight="1">
      <c r="A71" s="225" t="s">
        <v>42</v>
      </c>
      <c r="B71" s="5"/>
      <c r="C71" s="103" t="s">
        <v>191</v>
      </c>
      <c r="D71" s="292"/>
      <c r="E71" s="292">
        <f>D71*D27</f>
        <v>0</v>
      </c>
      <c r="F71" s="320"/>
      <c r="G71" s="292"/>
      <c r="H71" s="292"/>
      <c r="I71" s="320"/>
      <c r="J71" s="292"/>
      <c r="K71" s="292"/>
      <c r="L71" s="320"/>
      <c r="M71" s="292"/>
      <c r="N71" s="292"/>
      <c r="O71" s="320"/>
      <c r="P71" s="292">
        <v>0.01</v>
      </c>
      <c r="Q71" s="292">
        <f>P71*P27</f>
        <v>0.23</v>
      </c>
      <c r="R71" s="320"/>
      <c r="S71" s="292"/>
      <c r="T71" s="292"/>
      <c r="U71" s="320"/>
      <c r="V71" s="323"/>
      <c r="W71" s="323"/>
      <c r="X71" s="320"/>
      <c r="Y71" s="292"/>
      <c r="Z71" s="292"/>
      <c r="AA71" s="320"/>
      <c r="AB71" s="380"/>
      <c r="AC71" s="516">
        <f>AB71*AB27</f>
        <v>0</v>
      </c>
      <c r="AD71" s="519">
        <f t="shared" si="4"/>
        <v>0</v>
      </c>
      <c r="AE71" s="380"/>
      <c r="AF71" s="380">
        <f>AE71*AE27</f>
        <v>0</v>
      </c>
      <c r="AG71" s="519">
        <f t="shared" si="5"/>
        <v>0</v>
      </c>
      <c r="AH71" s="380"/>
      <c r="AI71" s="380"/>
      <c r="AJ71" s="519"/>
      <c r="AK71" s="380"/>
      <c r="AL71" s="380">
        <f>AK71*AK27</f>
        <v>0</v>
      </c>
      <c r="AM71" s="320"/>
      <c r="AN71" s="292"/>
      <c r="AO71" s="292"/>
      <c r="AP71" s="292"/>
      <c r="AQ71" s="292"/>
      <c r="AR71" s="292"/>
      <c r="AS71" s="292"/>
      <c r="AT71" s="300">
        <f>E71+H71+K71+N71+Q71+T71+W71+Z71+AC71+AF71+AI71+AL71+AO71+AQ71+AS71</f>
        <v>0.23</v>
      </c>
      <c r="AU71" s="311">
        <v>97.5</v>
      </c>
      <c r="AV71" s="309">
        <f t="shared" si="7"/>
        <v>22.425000000000001</v>
      </c>
    </row>
    <row r="72" spans="1:48" ht="64.5" customHeight="1">
      <c r="A72" s="225" t="s">
        <v>43</v>
      </c>
      <c r="B72" s="5"/>
      <c r="C72" s="103" t="s">
        <v>191</v>
      </c>
      <c r="D72" s="292"/>
      <c r="E72" s="292"/>
      <c r="F72" s="320"/>
      <c r="G72" s="292"/>
      <c r="H72" s="292"/>
      <c r="I72" s="320"/>
      <c r="J72" s="292"/>
      <c r="K72" s="292"/>
      <c r="L72" s="320"/>
      <c r="M72" s="292"/>
      <c r="N72" s="292"/>
      <c r="O72" s="320"/>
      <c r="P72" s="292"/>
      <c r="Q72" s="292"/>
      <c r="R72" s="320"/>
      <c r="S72" s="292"/>
      <c r="T72" s="292"/>
      <c r="U72" s="320"/>
      <c r="V72" s="323"/>
      <c r="W72" s="323"/>
      <c r="X72" s="320"/>
      <c r="Y72" s="292"/>
      <c r="Z72" s="292"/>
      <c r="AA72" s="320"/>
      <c r="AB72" s="380"/>
      <c r="AC72" s="516"/>
      <c r="AD72" s="519">
        <f t="shared" si="4"/>
        <v>0</v>
      </c>
      <c r="AE72" s="380"/>
      <c r="AF72" s="380"/>
      <c r="AG72" s="519">
        <f t="shared" si="5"/>
        <v>0</v>
      </c>
      <c r="AH72" s="380"/>
      <c r="AI72" s="380"/>
      <c r="AJ72" s="519"/>
      <c r="AK72" s="380"/>
      <c r="AL72" s="380"/>
      <c r="AM72" s="320"/>
      <c r="AN72" s="292"/>
      <c r="AO72" s="292"/>
      <c r="AP72" s="292"/>
      <c r="AQ72" s="292"/>
      <c r="AR72" s="292"/>
      <c r="AS72" s="292"/>
      <c r="AT72" s="299">
        <f t="shared" si="6"/>
        <v>0</v>
      </c>
      <c r="AU72" s="311"/>
      <c r="AV72" s="309">
        <f t="shared" si="7"/>
        <v>0</v>
      </c>
    </row>
    <row r="73" spans="1:48" ht="59.25">
      <c r="A73" s="225" t="s">
        <v>280</v>
      </c>
      <c r="B73" s="5"/>
      <c r="C73" s="103" t="s">
        <v>191</v>
      </c>
      <c r="D73" s="292"/>
      <c r="E73" s="292"/>
      <c r="F73" s="320"/>
      <c r="G73" s="292"/>
      <c r="H73" s="292"/>
      <c r="I73" s="320"/>
      <c r="J73" s="292"/>
      <c r="K73" s="292"/>
      <c r="L73" s="320"/>
      <c r="M73" s="292"/>
      <c r="N73" s="292"/>
      <c r="O73" s="320"/>
      <c r="P73" s="292"/>
      <c r="Q73" s="292">
        <f>P73*P27</f>
        <v>0</v>
      </c>
      <c r="R73" s="320"/>
      <c r="S73" s="292"/>
      <c r="T73" s="292"/>
      <c r="U73" s="320"/>
      <c r="V73" s="323"/>
      <c r="W73" s="323"/>
      <c r="X73" s="320"/>
      <c r="Y73" s="292"/>
      <c r="Z73" s="292"/>
      <c r="AA73" s="320"/>
      <c r="AB73" s="380"/>
      <c r="AC73" s="516"/>
      <c r="AD73" s="519">
        <f t="shared" si="4"/>
        <v>0</v>
      </c>
      <c r="AE73" s="380"/>
      <c r="AF73" s="380"/>
      <c r="AG73" s="519">
        <f t="shared" si="5"/>
        <v>0</v>
      </c>
      <c r="AH73" s="380"/>
      <c r="AI73" s="380"/>
      <c r="AJ73" s="519"/>
      <c r="AK73" s="380"/>
      <c r="AL73" s="380"/>
      <c r="AM73" s="320"/>
      <c r="AN73" s="292"/>
      <c r="AO73" s="292"/>
      <c r="AP73" s="292"/>
      <c r="AQ73" s="292"/>
      <c r="AR73" s="292"/>
      <c r="AS73" s="292"/>
      <c r="AT73" s="299">
        <f t="shared" si="6"/>
        <v>0</v>
      </c>
      <c r="AU73" s="311">
        <v>405</v>
      </c>
      <c r="AV73" s="309">
        <f t="shared" si="7"/>
        <v>0</v>
      </c>
    </row>
    <row r="74" spans="1:48" ht="59.25">
      <c r="A74" s="225" t="s">
        <v>284</v>
      </c>
      <c r="B74" s="5"/>
      <c r="C74" s="103" t="s">
        <v>191</v>
      </c>
      <c r="D74" s="292"/>
      <c r="E74" s="292"/>
      <c r="F74" s="320"/>
      <c r="G74" s="292"/>
      <c r="H74" s="292"/>
      <c r="I74" s="320"/>
      <c r="J74" s="292"/>
      <c r="K74" s="292">
        <f>J74*J27</f>
        <v>0</v>
      </c>
      <c r="L74" s="320"/>
      <c r="M74" s="292"/>
      <c r="N74" s="292"/>
      <c r="O74" s="320"/>
      <c r="P74" s="292"/>
      <c r="Q74" s="292"/>
      <c r="R74" s="320"/>
      <c r="S74" s="292"/>
      <c r="T74" s="292"/>
      <c r="U74" s="320"/>
      <c r="V74" s="323"/>
      <c r="W74" s="323"/>
      <c r="X74" s="320"/>
      <c r="Y74" s="292"/>
      <c r="Z74" s="292"/>
      <c r="AA74" s="320"/>
      <c r="AB74" s="380"/>
      <c r="AC74" s="516"/>
      <c r="AD74" s="519">
        <f t="shared" si="4"/>
        <v>0</v>
      </c>
      <c r="AE74" s="380"/>
      <c r="AF74" s="380"/>
      <c r="AG74" s="519">
        <f t="shared" si="5"/>
        <v>0</v>
      </c>
      <c r="AH74" s="380"/>
      <c r="AI74" s="380"/>
      <c r="AJ74" s="519"/>
      <c r="AK74" s="380"/>
      <c r="AL74" s="380"/>
      <c r="AM74" s="320"/>
      <c r="AN74" s="292"/>
      <c r="AO74" s="292"/>
      <c r="AP74" s="292"/>
      <c r="AQ74" s="292"/>
      <c r="AR74" s="292"/>
      <c r="AS74" s="292"/>
      <c r="AT74" s="299">
        <f t="shared" si="6"/>
        <v>0</v>
      </c>
      <c r="AU74" s="311">
        <v>180</v>
      </c>
      <c r="AV74" s="309">
        <f t="shared" si="7"/>
        <v>0</v>
      </c>
    </row>
    <row r="75" spans="1:48" ht="75.75" customHeight="1">
      <c r="A75" s="225" t="s">
        <v>279</v>
      </c>
      <c r="B75" s="5"/>
      <c r="C75" s="103" t="s">
        <v>191</v>
      </c>
      <c r="D75" s="292"/>
      <c r="E75" s="292"/>
      <c r="F75" s="292">
        <f>E75</f>
        <v>0</v>
      </c>
      <c r="G75" s="292">
        <v>0.15</v>
      </c>
      <c r="H75" s="292">
        <f>G75*G27</f>
        <v>3.4499999999999997</v>
      </c>
      <c r="I75" s="320"/>
      <c r="J75" s="292"/>
      <c r="K75" s="292"/>
      <c r="L75" s="320"/>
      <c r="M75" s="292"/>
      <c r="N75" s="292"/>
      <c r="O75" s="320"/>
      <c r="P75" s="292"/>
      <c r="Q75" s="292"/>
      <c r="R75" s="320"/>
      <c r="S75" s="292"/>
      <c r="T75" s="292">
        <f>S75*S27</f>
        <v>0</v>
      </c>
      <c r="U75" s="320"/>
      <c r="V75" s="323"/>
      <c r="W75" s="323"/>
      <c r="X75" s="320"/>
      <c r="Y75" s="292"/>
      <c r="Z75" s="292"/>
      <c r="AA75" s="320"/>
      <c r="AB75" s="380"/>
      <c r="AC75" s="516"/>
      <c r="AD75" s="519">
        <f t="shared" si="4"/>
        <v>0</v>
      </c>
      <c r="AE75" s="380"/>
      <c r="AF75" s="380"/>
      <c r="AG75" s="519">
        <f t="shared" si="5"/>
        <v>0</v>
      </c>
      <c r="AH75" s="380"/>
      <c r="AI75" s="380"/>
      <c r="AJ75" s="519"/>
      <c r="AK75" s="380"/>
      <c r="AL75" s="380"/>
      <c r="AM75" s="320"/>
      <c r="AN75" s="292"/>
      <c r="AO75" s="292"/>
      <c r="AP75" s="292"/>
      <c r="AQ75" s="292"/>
      <c r="AR75" s="292"/>
      <c r="AS75" s="292"/>
      <c r="AT75" s="299">
        <f t="shared" si="6"/>
        <v>3.4499999999999997</v>
      </c>
      <c r="AU75" s="311">
        <v>142.5</v>
      </c>
      <c r="AV75" s="309">
        <f t="shared" si="7"/>
        <v>491.62499999999994</v>
      </c>
    </row>
    <row r="76" spans="1:48" ht="92.25" customHeight="1">
      <c r="A76" s="225" t="s">
        <v>221</v>
      </c>
      <c r="B76" s="5"/>
      <c r="C76" s="103" t="s">
        <v>191</v>
      </c>
      <c r="D76" s="292"/>
      <c r="E76" s="292"/>
      <c r="F76" s="320"/>
      <c r="G76" s="292"/>
      <c r="H76" s="292"/>
      <c r="I76" s="320"/>
      <c r="J76" s="292"/>
      <c r="K76" s="292"/>
      <c r="L76" s="320"/>
      <c r="M76" s="292"/>
      <c r="N76" s="292"/>
      <c r="O76" s="320"/>
      <c r="P76" s="292"/>
      <c r="Q76" s="292"/>
      <c r="R76" s="320"/>
      <c r="S76" s="292"/>
      <c r="T76" s="292"/>
      <c r="U76" s="320"/>
      <c r="V76" s="323"/>
      <c r="W76" s="323"/>
      <c r="X76" s="320"/>
      <c r="Y76" s="292"/>
      <c r="Z76" s="292"/>
      <c r="AA76" s="320"/>
      <c r="AB76" s="380"/>
      <c r="AC76" s="516"/>
      <c r="AD76" s="519">
        <f t="shared" si="4"/>
        <v>0</v>
      </c>
      <c r="AE76" s="380"/>
      <c r="AF76" s="380"/>
      <c r="AG76" s="519">
        <f t="shared" si="5"/>
        <v>0</v>
      </c>
      <c r="AH76" s="380"/>
      <c r="AI76" s="380"/>
      <c r="AJ76" s="519"/>
      <c r="AK76" s="380"/>
      <c r="AL76" s="380"/>
      <c r="AM76" s="320"/>
      <c r="AN76" s="292"/>
      <c r="AO76" s="292"/>
      <c r="AP76" s="292"/>
      <c r="AQ76" s="292"/>
      <c r="AR76" s="292"/>
      <c r="AS76" s="292"/>
      <c r="AT76" s="299">
        <f t="shared" si="6"/>
        <v>0</v>
      </c>
      <c r="AU76" s="311"/>
      <c r="AV76" s="309">
        <f t="shared" si="7"/>
        <v>0</v>
      </c>
    </row>
    <row r="77" spans="1:48" ht="58.5" customHeight="1">
      <c r="A77" s="225" t="s">
        <v>291</v>
      </c>
      <c r="B77" s="5"/>
      <c r="C77" s="103" t="s">
        <v>191</v>
      </c>
      <c r="D77" s="292"/>
      <c r="E77" s="292"/>
      <c r="F77" s="320"/>
      <c r="G77" s="292"/>
      <c r="H77" s="292"/>
      <c r="I77" s="320"/>
      <c r="J77" s="292"/>
      <c r="K77" s="292"/>
      <c r="L77" s="320"/>
      <c r="M77" s="292"/>
      <c r="N77" s="292"/>
      <c r="O77" s="320"/>
      <c r="P77" s="292"/>
      <c r="Q77" s="292"/>
      <c r="R77" s="320"/>
      <c r="S77" s="292"/>
      <c r="T77" s="292"/>
      <c r="U77" s="320"/>
      <c r="V77" s="323"/>
      <c r="W77" s="323"/>
      <c r="X77" s="320"/>
      <c r="Y77" s="292"/>
      <c r="Z77" s="292"/>
      <c r="AA77" s="320"/>
      <c r="AB77" s="380"/>
      <c r="AC77" s="516"/>
      <c r="AD77" s="519">
        <f t="shared" si="4"/>
        <v>0</v>
      </c>
      <c r="AE77" s="380"/>
      <c r="AF77" s="380"/>
      <c r="AG77" s="519">
        <f t="shared" si="5"/>
        <v>0</v>
      </c>
      <c r="AH77" s="380"/>
      <c r="AI77" s="380"/>
      <c r="AJ77" s="519"/>
      <c r="AK77" s="380"/>
      <c r="AL77" s="380">
        <f>AK77*AK27</f>
        <v>0</v>
      </c>
      <c r="AM77" s="320"/>
      <c r="AN77" s="292"/>
      <c r="AO77" s="292"/>
      <c r="AP77" s="292"/>
      <c r="AQ77" s="292"/>
      <c r="AR77" s="292"/>
      <c r="AS77" s="292"/>
      <c r="AT77" s="299">
        <f t="shared" si="6"/>
        <v>0</v>
      </c>
      <c r="AU77" s="311">
        <v>457.5</v>
      </c>
      <c r="AV77" s="309">
        <f t="shared" si="7"/>
        <v>0</v>
      </c>
    </row>
    <row r="78" spans="1:48" ht="59.25">
      <c r="A78" s="225" t="s">
        <v>158</v>
      </c>
      <c r="B78" s="5"/>
      <c r="C78" s="103" t="s">
        <v>191</v>
      </c>
      <c r="D78" s="292"/>
      <c r="E78" s="292"/>
      <c r="F78" s="320"/>
      <c r="G78" s="292"/>
      <c r="H78" s="292"/>
      <c r="I78" s="320"/>
      <c r="J78" s="292"/>
      <c r="K78" s="292"/>
      <c r="L78" s="320"/>
      <c r="M78" s="292"/>
      <c r="N78" s="292">
        <f>M78*M27</f>
        <v>0</v>
      </c>
      <c r="O78" s="320"/>
      <c r="P78" s="292"/>
      <c r="Q78" s="292"/>
      <c r="R78" s="320"/>
      <c r="S78" s="292"/>
      <c r="T78" s="292"/>
      <c r="U78" s="320"/>
      <c r="V78" s="323"/>
      <c r="W78" s="323"/>
      <c r="X78" s="320"/>
      <c r="Y78" s="292"/>
      <c r="Z78" s="292">
        <f>Y78*Y27</f>
        <v>0</v>
      </c>
      <c r="AA78" s="320"/>
      <c r="AB78" s="380"/>
      <c r="AC78" s="516"/>
      <c r="AD78" s="519">
        <f t="shared" si="4"/>
        <v>0</v>
      </c>
      <c r="AE78" s="380"/>
      <c r="AF78" s="380"/>
      <c r="AG78" s="519">
        <f t="shared" si="5"/>
        <v>0</v>
      </c>
      <c r="AH78" s="380"/>
      <c r="AI78" s="380"/>
      <c r="AJ78" s="519"/>
      <c r="AK78" s="380"/>
      <c r="AL78" s="380"/>
      <c r="AM78" s="320"/>
      <c r="AN78" s="292"/>
      <c r="AO78" s="292"/>
      <c r="AP78" s="292"/>
      <c r="AQ78" s="292"/>
      <c r="AR78" s="292"/>
      <c r="AS78" s="292"/>
      <c r="AT78" s="299">
        <f t="shared" si="6"/>
        <v>0</v>
      </c>
      <c r="AU78" s="311">
        <v>89</v>
      </c>
      <c r="AV78" s="309">
        <f t="shared" si="7"/>
        <v>0</v>
      </c>
    </row>
    <row r="79" spans="1:48" ht="60">
      <c r="A79" s="225" t="s">
        <v>290</v>
      </c>
      <c r="B79" s="5"/>
      <c r="C79" s="103" t="s">
        <v>191</v>
      </c>
      <c r="D79" s="292"/>
      <c r="E79" s="292"/>
      <c r="F79" s="320"/>
      <c r="G79" s="292"/>
      <c r="H79" s="292"/>
      <c r="I79" s="320"/>
      <c r="J79" s="292"/>
      <c r="K79" s="292"/>
      <c r="L79" s="320"/>
      <c r="M79" s="292"/>
      <c r="N79" s="292">
        <f>M79*M27</f>
        <v>0</v>
      </c>
      <c r="O79" s="320"/>
      <c r="P79" s="292"/>
      <c r="Q79" s="292"/>
      <c r="R79" s="320"/>
      <c r="S79" s="292"/>
      <c r="T79" s="292"/>
      <c r="U79" s="320"/>
      <c r="V79" s="323"/>
      <c r="W79" s="323"/>
      <c r="X79" s="320"/>
      <c r="Y79" s="292"/>
      <c r="Z79" s="292"/>
      <c r="AA79" s="320"/>
      <c r="AB79" s="380">
        <v>0.05</v>
      </c>
      <c r="AC79" s="516">
        <f>AB79*AB27</f>
        <v>4.2</v>
      </c>
      <c r="AD79" s="519">
        <f t="shared" si="4"/>
        <v>302.40000000000003</v>
      </c>
      <c r="AE79" s="380"/>
      <c r="AF79" s="380">
        <f>AE79*AE27</f>
        <v>0</v>
      </c>
      <c r="AG79" s="519">
        <f t="shared" si="5"/>
        <v>0</v>
      </c>
      <c r="AH79" s="380"/>
      <c r="AI79" s="380"/>
      <c r="AJ79" s="519"/>
      <c r="AK79" s="380"/>
      <c r="AL79" s="380">
        <f>AK79*AK27</f>
        <v>0</v>
      </c>
      <c r="AM79" s="320"/>
      <c r="AN79" s="292"/>
      <c r="AO79" s="292"/>
      <c r="AP79" s="292"/>
      <c r="AQ79" s="292"/>
      <c r="AR79" s="292"/>
      <c r="AS79" s="292"/>
      <c r="AT79" s="300">
        <f t="shared" si="6"/>
        <v>4.2</v>
      </c>
      <c r="AU79" s="311">
        <v>72</v>
      </c>
      <c r="AV79" s="309">
        <f>AT79*AU79</f>
        <v>302.40000000000003</v>
      </c>
    </row>
    <row r="80" spans="1:48" ht="72.75" customHeight="1">
      <c r="A80" s="225" t="s">
        <v>224</v>
      </c>
      <c r="B80" s="5"/>
      <c r="C80" s="103" t="s">
        <v>191</v>
      </c>
      <c r="D80" s="292"/>
      <c r="E80" s="292"/>
      <c r="F80" s="320"/>
      <c r="G80" s="292"/>
      <c r="H80" s="292"/>
      <c r="I80" s="320"/>
      <c r="J80" s="292">
        <v>0.17</v>
      </c>
      <c r="K80" s="292">
        <f>J80*J27</f>
        <v>3.91</v>
      </c>
      <c r="L80" s="320"/>
      <c r="M80" s="292"/>
      <c r="N80" s="292"/>
      <c r="O80" s="320"/>
      <c r="P80" s="292"/>
      <c r="Q80" s="292"/>
      <c r="R80" s="320"/>
      <c r="S80" s="292"/>
      <c r="T80" s="292"/>
      <c r="U80" s="320"/>
      <c r="V80" s="323">
        <v>0.17</v>
      </c>
      <c r="W80" s="323">
        <f>V80*V27</f>
        <v>14.280000000000001</v>
      </c>
      <c r="X80" s="320"/>
      <c r="Y80" s="292"/>
      <c r="Z80" s="292"/>
      <c r="AA80" s="320"/>
      <c r="AB80" s="380">
        <v>3.6920000000000001E-2</v>
      </c>
      <c r="AC80" s="516">
        <f>AB80*AB27</f>
        <v>3.10128</v>
      </c>
      <c r="AD80" s="519">
        <f t="shared" si="4"/>
        <v>395.41320000000002</v>
      </c>
      <c r="AE80" s="380"/>
      <c r="AF80" s="380"/>
      <c r="AG80" s="519">
        <f t="shared" si="5"/>
        <v>0</v>
      </c>
      <c r="AH80" s="380"/>
      <c r="AI80" s="380"/>
      <c r="AJ80" s="519"/>
      <c r="AK80" s="380"/>
      <c r="AL80" s="380"/>
      <c r="AM80" s="320"/>
      <c r="AN80" s="292"/>
      <c r="AO80" s="292"/>
      <c r="AP80" s="292"/>
      <c r="AQ80" s="292"/>
      <c r="AR80" s="292"/>
      <c r="AS80" s="292"/>
      <c r="AT80" s="300">
        <f t="shared" si="6"/>
        <v>21.29128</v>
      </c>
      <c r="AU80" s="311">
        <v>127.5</v>
      </c>
      <c r="AV80" s="309">
        <f t="shared" si="7"/>
        <v>2714.6381999999999</v>
      </c>
    </row>
    <row r="81" spans="1:48" ht="99.75" customHeight="1">
      <c r="A81" s="225" t="s">
        <v>311</v>
      </c>
      <c r="B81" s="5"/>
      <c r="C81" s="103" t="s">
        <v>191</v>
      </c>
      <c r="D81" s="292"/>
      <c r="E81" s="292"/>
      <c r="F81" s="320"/>
      <c r="G81" s="292"/>
      <c r="H81" s="292"/>
      <c r="I81" s="320"/>
      <c r="J81" s="292"/>
      <c r="K81" s="292"/>
      <c r="L81" s="320"/>
      <c r="M81" s="292"/>
      <c r="N81" s="292"/>
      <c r="O81" s="320"/>
      <c r="P81" s="292">
        <v>0.02</v>
      </c>
      <c r="Q81" s="292">
        <f>P81*P27</f>
        <v>0.46</v>
      </c>
      <c r="R81" s="320"/>
      <c r="S81" s="292"/>
      <c r="T81" s="292"/>
      <c r="U81" s="320"/>
      <c r="V81" s="323"/>
      <c r="W81" s="323"/>
      <c r="X81" s="320"/>
      <c r="Y81" s="292"/>
      <c r="Z81" s="292"/>
      <c r="AA81" s="320"/>
      <c r="AB81" s="380"/>
      <c r="AC81" s="516"/>
      <c r="AD81" s="519">
        <f t="shared" si="4"/>
        <v>0</v>
      </c>
      <c r="AE81" s="380"/>
      <c r="AF81" s="380"/>
      <c r="AG81" s="519">
        <f t="shared" si="5"/>
        <v>0</v>
      </c>
      <c r="AH81" s="380"/>
      <c r="AI81" s="380"/>
      <c r="AJ81" s="519"/>
      <c r="AK81" s="380"/>
      <c r="AL81" s="380">
        <f>AK81*AK27</f>
        <v>0</v>
      </c>
      <c r="AM81" s="320"/>
      <c r="AN81" s="292"/>
      <c r="AO81" s="292"/>
      <c r="AP81" s="292"/>
      <c r="AQ81" s="292"/>
      <c r="AR81" s="292"/>
      <c r="AS81" s="292"/>
      <c r="AT81" s="316">
        <f t="shared" si="6"/>
        <v>0.46</v>
      </c>
      <c r="AU81" s="311">
        <v>240</v>
      </c>
      <c r="AV81" s="309">
        <f t="shared" si="7"/>
        <v>110.4</v>
      </c>
    </row>
    <row r="82" spans="1:48" ht="60">
      <c r="A82" s="225" t="s">
        <v>44</v>
      </c>
      <c r="B82" s="5"/>
      <c r="C82" s="103" t="s">
        <v>191</v>
      </c>
      <c r="D82" s="292"/>
      <c r="E82" s="292"/>
      <c r="F82" s="320"/>
      <c r="G82" s="292"/>
      <c r="H82" s="292"/>
      <c r="I82" s="320"/>
      <c r="J82" s="292"/>
      <c r="K82" s="292"/>
      <c r="L82" s="320"/>
      <c r="M82" s="292"/>
      <c r="N82" s="292"/>
      <c r="O82" s="320"/>
      <c r="P82" s="292"/>
      <c r="Q82" s="292"/>
      <c r="R82" s="320"/>
      <c r="S82" s="292"/>
      <c r="T82" s="292"/>
      <c r="U82" s="320"/>
      <c r="V82" s="323"/>
      <c r="W82" s="323"/>
      <c r="X82" s="320"/>
      <c r="Y82" s="292"/>
      <c r="Z82" s="292"/>
      <c r="AA82" s="320"/>
      <c r="AB82" s="380">
        <v>9.5200000000000007E-3</v>
      </c>
      <c r="AC82" s="516">
        <f>AB82*AB27</f>
        <v>0.79968000000000006</v>
      </c>
      <c r="AD82" s="519">
        <f t="shared" si="4"/>
        <v>35.985600000000005</v>
      </c>
      <c r="AE82" s="380">
        <v>1.1900000000000001E-2</v>
      </c>
      <c r="AF82" s="380">
        <f>AE82*AE27</f>
        <v>0.99960000000000004</v>
      </c>
      <c r="AG82" s="519">
        <f t="shared" si="5"/>
        <v>44.981999999999999</v>
      </c>
      <c r="AH82" s="380"/>
      <c r="AI82" s="380"/>
      <c r="AJ82" s="519"/>
      <c r="AK82" s="380"/>
      <c r="AL82" s="380"/>
      <c r="AM82" s="320"/>
      <c r="AN82" s="292"/>
      <c r="AO82" s="292"/>
      <c r="AP82" s="292"/>
      <c r="AQ82" s="292"/>
      <c r="AR82" s="292"/>
      <c r="AS82" s="292"/>
      <c r="AT82" s="300">
        <f t="shared" si="6"/>
        <v>1.79928</v>
      </c>
      <c r="AU82" s="311">
        <v>45</v>
      </c>
      <c r="AV82" s="309">
        <f t="shared" si="7"/>
        <v>80.967600000000004</v>
      </c>
    </row>
    <row r="83" spans="1:48" ht="60">
      <c r="A83" s="225" t="s">
        <v>45</v>
      </c>
      <c r="B83" s="5"/>
      <c r="C83" s="103" t="s">
        <v>191</v>
      </c>
      <c r="D83" s="292"/>
      <c r="E83" s="292"/>
      <c r="F83" s="320"/>
      <c r="G83" s="292"/>
      <c r="H83" s="292"/>
      <c r="I83" s="320"/>
      <c r="J83" s="292"/>
      <c r="K83" s="292"/>
      <c r="L83" s="320"/>
      <c r="M83" s="292"/>
      <c r="N83" s="292"/>
      <c r="O83" s="320"/>
      <c r="P83" s="292"/>
      <c r="Q83" s="292"/>
      <c r="R83" s="320"/>
      <c r="S83" s="292"/>
      <c r="T83" s="292"/>
      <c r="U83" s="320"/>
      <c r="V83" s="323"/>
      <c r="W83" s="323"/>
      <c r="X83" s="320"/>
      <c r="Y83" s="292"/>
      <c r="Z83" s="292"/>
      <c r="AA83" s="320"/>
      <c r="AB83" s="380">
        <v>1.0659999999999999E-2</v>
      </c>
      <c r="AC83" s="516">
        <f>AB83*AB27</f>
        <v>0.8954399999999999</v>
      </c>
      <c r="AD83" s="519">
        <f t="shared" si="4"/>
        <v>47.010599999999997</v>
      </c>
      <c r="AE83" s="380">
        <v>2.2599999999999999E-3</v>
      </c>
      <c r="AF83" s="380">
        <f>AE83*AE27</f>
        <v>0.18983999999999998</v>
      </c>
      <c r="AG83" s="519">
        <f t="shared" si="5"/>
        <v>9.9665999999999997</v>
      </c>
      <c r="AH83" s="380"/>
      <c r="AI83" s="380"/>
      <c r="AJ83" s="519"/>
      <c r="AK83" s="380"/>
      <c r="AL83" s="380"/>
      <c r="AM83" s="320"/>
      <c r="AN83" s="292"/>
      <c r="AO83" s="292"/>
      <c r="AP83" s="292"/>
      <c r="AQ83" s="292"/>
      <c r="AR83" s="292"/>
      <c r="AS83" s="292"/>
      <c r="AT83" s="300">
        <f t="shared" si="6"/>
        <v>1.0852799999999998</v>
      </c>
      <c r="AU83" s="311">
        <v>52.5</v>
      </c>
      <c r="AV83" s="309">
        <f t="shared" si="7"/>
        <v>56.977199999999989</v>
      </c>
    </row>
    <row r="84" spans="1:48" ht="59.25">
      <c r="A84" s="225" t="s">
        <v>49</v>
      </c>
      <c r="B84" s="5"/>
      <c r="C84" s="103" t="s">
        <v>191</v>
      </c>
      <c r="D84" s="292"/>
      <c r="E84" s="292"/>
      <c r="F84" s="320"/>
      <c r="G84" s="292"/>
      <c r="H84" s="292"/>
      <c r="I84" s="320"/>
      <c r="J84" s="292"/>
      <c r="K84" s="292"/>
      <c r="L84" s="320"/>
      <c r="M84" s="292"/>
      <c r="N84" s="292"/>
      <c r="O84" s="320"/>
      <c r="P84" s="292"/>
      <c r="Q84" s="292"/>
      <c r="R84" s="320"/>
      <c r="S84" s="292"/>
      <c r="T84" s="292"/>
      <c r="U84" s="320"/>
      <c r="V84" s="323"/>
      <c r="W84" s="323"/>
      <c r="X84" s="320"/>
      <c r="Y84" s="292"/>
      <c r="Z84" s="292">
        <f>Y84*Y27</f>
        <v>0</v>
      </c>
      <c r="AA84" s="320"/>
      <c r="AB84" s="380"/>
      <c r="AC84" s="516"/>
      <c r="AD84" s="519">
        <f t="shared" si="4"/>
        <v>0</v>
      </c>
      <c r="AE84" s="380"/>
      <c r="AF84" s="380"/>
      <c r="AG84" s="519">
        <f t="shared" si="5"/>
        <v>0</v>
      </c>
      <c r="AH84" s="380"/>
      <c r="AI84" s="380"/>
      <c r="AJ84" s="519"/>
      <c r="AK84" s="380"/>
      <c r="AL84" s="380"/>
      <c r="AM84" s="320"/>
      <c r="AN84" s="292"/>
      <c r="AO84" s="292"/>
      <c r="AP84" s="292"/>
      <c r="AQ84" s="292"/>
      <c r="AR84" s="292"/>
      <c r="AS84" s="292"/>
      <c r="AT84" s="299">
        <f t="shared" si="6"/>
        <v>0</v>
      </c>
      <c r="AU84" s="311">
        <v>150</v>
      </c>
      <c r="AV84" s="309">
        <f t="shared" si="7"/>
        <v>0</v>
      </c>
    </row>
    <row r="85" spans="1:48" ht="59.25">
      <c r="A85" s="225" t="s">
        <v>48</v>
      </c>
      <c r="B85" s="5"/>
      <c r="C85" s="103" t="s">
        <v>191</v>
      </c>
      <c r="D85" s="292"/>
      <c r="E85" s="292"/>
      <c r="F85" s="320"/>
      <c r="G85" s="292"/>
      <c r="H85" s="292"/>
      <c r="I85" s="320"/>
      <c r="J85" s="292"/>
      <c r="K85" s="292"/>
      <c r="L85" s="320"/>
      <c r="M85" s="292"/>
      <c r="N85" s="292"/>
      <c r="O85" s="320"/>
      <c r="P85" s="292"/>
      <c r="Q85" s="292"/>
      <c r="R85" s="320"/>
      <c r="S85" s="292"/>
      <c r="T85" s="292"/>
      <c r="U85" s="320"/>
      <c r="V85" s="323"/>
      <c r="W85" s="323"/>
      <c r="X85" s="320"/>
      <c r="Y85" s="292"/>
      <c r="Z85" s="292"/>
      <c r="AA85" s="320"/>
      <c r="AB85" s="380"/>
      <c r="AC85" s="516"/>
      <c r="AD85" s="519">
        <f t="shared" si="4"/>
        <v>0</v>
      </c>
      <c r="AE85" s="380"/>
      <c r="AF85" s="380"/>
      <c r="AG85" s="519">
        <f t="shared" si="5"/>
        <v>0</v>
      </c>
      <c r="AH85" s="380"/>
      <c r="AI85" s="380"/>
      <c r="AJ85" s="519"/>
      <c r="AK85" s="380"/>
      <c r="AL85" s="380"/>
      <c r="AM85" s="320"/>
      <c r="AN85" s="292"/>
      <c r="AO85" s="292"/>
      <c r="AP85" s="292"/>
      <c r="AQ85" s="292"/>
      <c r="AR85" s="292"/>
      <c r="AS85" s="292"/>
      <c r="AT85" s="299">
        <f t="shared" si="6"/>
        <v>0</v>
      </c>
      <c r="AU85" s="311"/>
      <c r="AV85" s="309">
        <f t="shared" si="7"/>
        <v>0</v>
      </c>
    </row>
    <row r="86" spans="1:48" ht="70.5" customHeight="1">
      <c r="A86" s="225" t="s">
        <v>164</v>
      </c>
      <c r="B86" s="5"/>
      <c r="C86" s="103" t="s">
        <v>191</v>
      </c>
      <c r="D86" s="292"/>
      <c r="E86" s="292">
        <f>D86*D27</f>
        <v>0</v>
      </c>
      <c r="F86" s="320"/>
      <c r="G86" s="292"/>
      <c r="H86" s="292"/>
      <c r="I86" s="320"/>
      <c r="J86" s="292"/>
      <c r="K86" s="292"/>
      <c r="L86" s="320"/>
      <c r="M86" s="292"/>
      <c r="N86" s="292"/>
      <c r="O86" s="320"/>
      <c r="P86" s="292"/>
      <c r="Q86" s="292"/>
      <c r="R86" s="320"/>
      <c r="S86" s="292"/>
      <c r="T86" s="292"/>
      <c r="U86" s="320"/>
      <c r="V86" s="323"/>
      <c r="W86" s="323"/>
      <c r="X86" s="320"/>
      <c r="Y86" s="292"/>
      <c r="Z86" s="292"/>
      <c r="AA86" s="320"/>
      <c r="AB86" s="380">
        <v>2.65E-3</v>
      </c>
      <c r="AC86" s="516">
        <f>AB86*AB27</f>
        <v>0.22259999999999999</v>
      </c>
      <c r="AD86" s="519">
        <f t="shared" si="4"/>
        <v>30.050999999999998</v>
      </c>
      <c r="AE86" s="380">
        <v>3.5100000000000001E-3</v>
      </c>
      <c r="AF86" s="380">
        <f>AE86*AE27</f>
        <v>0.29483999999999999</v>
      </c>
      <c r="AG86" s="519">
        <f t="shared" si="5"/>
        <v>39.803399999999996</v>
      </c>
      <c r="AH86" s="380"/>
      <c r="AI86" s="380"/>
      <c r="AJ86" s="519"/>
      <c r="AK86" s="380"/>
      <c r="AL86" s="380"/>
      <c r="AM86" s="320"/>
      <c r="AN86" s="292"/>
      <c r="AO86" s="292"/>
      <c r="AP86" s="292"/>
      <c r="AQ86" s="292"/>
      <c r="AR86" s="292"/>
      <c r="AS86" s="292"/>
      <c r="AT86" s="299">
        <f t="shared" si="6"/>
        <v>0.51744000000000001</v>
      </c>
      <c r="AU86" s="311">
        <v>135</v>
      </c>
      <c r="AV86" s="309">
        <f t="shared" si="7"/>
        <v>69.854399999999998</v>
      </c>
    </row>
    <row r="87" spans="1:48" ht="59.25">
      <c r="A87" s="225" t="s">
        <v>165</v>
      </c>
      <c r="B87" s="5"/>
      <c r="C87" s="103" t="s">
        <v>191</v>
      </c>
      <c r="D87" s="292"/>
      <c r="E87" s="292"/>
      <c r="F87" s="320"/>
      <c r="G87" s="292"/>
      <c r="H87" s="292"/>
      <c r="I87" s="320"/>
      <c r="J87" s="292"/>
      <c r="K87" s="292"/>
      <c r="L87" s="320"/>
      <c r="M87" s="292"/>
      <c r="N87" s="292"/>
      <c r="O87" s="320"/>
      <c r="P87" s="292"/>
      <c r="Q87" s="292"/>
      <c r="R87" s="320"/>
      <c r="S87" s="292"/>
      <c r="T87" s="292"/>
      <c r="U87" s="320"/>
      <c r="V87" s="323"/>
      <c r="W87" s="323"/>
      <c r="X87" s="320"/>
      <c r="Y87" s="292"/>
      <c r="Z87" s="292"/>
      <c r="AA87" s="320"/>
      <c r="AB87" s="380"/>
      <c r="AC87" s="516"/>
      <c r="AD87" s="519">
        <f t="shared" si="4"/>
        <v>0</v>
      </c>
      <c r="AE87" s="380"/>
      <c r="AF87" s="380"/>
      <c r="AG87" s="519">
        <f t="shared" si="5"/>
        <v>0</v>
      </c>
      <c r="AH87" s="380"/>
      <c r="AI87" s="380"/>
      <c r="AJ87" s="519"/>
      <c r="AK87" s="380"/>
      <c r="AL87" s="380"/>
      <c r="AM87" s="320"/>
      <c r="AN87" s="292"/>
      <c r="AO87" s="292"/>
      <c r="AP87" s="292"/>
      <c r="AQ87" s="292"/>
      <c r="AR87" s="292"/>
      <c r="AS87" s="292"/>
      <c r="AT87" s="299">
        <f t="shared" si="6"/>
        <v>0</v>
      </c>
      <c r="AU87" s="311">
        <v>157.5</v>
      </c>
      <c r="AV87" s="309">
        <f t="shared" si="7"/>
        <v>0</v>
      </c>
    </row>
    <row r="88" spans="1:48" ht="69" customHeight="1">
      <c r="A88" s="225" t="s">
        <v>46</v>
      </c>
      <c r="B88" s="5"/>
      <c r="C88" s="103" t="s">
        <v>191</v>
      </c>
      <c r="D88" s="292"/>
      <c r="E88" s="292"/>
      <c r="F88" s="320"/>
      <c r="G88" s="292"/>
      <c r="H88" s="292"/>
      <c r="I88" s="320"/>
      <c r="J88" s="292"/>
      <c r="K88" s="292"/>
      <c r="L88" s="320"/>
      <c r="M88" s="292"/>
      <c r="N88" s="292">
        <f>M88*M27</f>
        <v>0</v>
      </c>
      <c r="O88" s="320"/>
      <c r="P88" s="292"/>
      <c r="Q88" s="292"/>
      <c r="R88" s="320"/>
      <c r="S88" s="292"/>
      <c r="T88" s="292"/>
      <c r="U88" s="320"/>
      <c r="V88" s="323"/>
      <c r="W88" s="323"/>
      <c r="X88" s="320"/>
      <c r="Y88" s="292"/>
      <c r="Z88" s="292"/>
      <c r="AA88" s="320"/>
      <c r="AB88" s="380"/>
      <c r="AC88" s="516"/>
      <c r="AD88" s="519">
        <f t="shared" si="4"/>
        <v>0</v>
      </c>
      <c r="AE88" s="380"/>
      <c r="AF88" s="380">
        <f>AE88*AE27</f>
        <v>0</v>
      </c>
      <c r="AG88" s="519">
        <f t="shared" si="5"/>
        <v>0</v>
      </c>
      <c r="AH88" s="380">
        <v>0.03</v>
      </c>
      <c r="AI88" s="380">
        <f>AH88*AH27</f>
        <v>2.52</v>
      </c>
      <c r="AJ88" s="519"/>
      <c r="AK88" s="380"/>
      <c r="AL88" s="380"/>
      <c r="AM88" s="320"/>
      <c r="AN88" s="292"/>
      <c r="AO88" s="292"/>
      <c r="AP88" s="292"/>
      <c r="AQ88" s="292"/>
      <c r="AR88" s="292"/>
      <c r="AS88" s="292"/>
      <c r="AT88" s="300">
        <f t="shared" si="6"/>
        <v>2.52</v>
      </c>
      <c r="AU88" s="311">
        <v>42</v>
      </c>
      <c r="AV88" s="309">
        <f t="shared" si="7"/>
        <v>105.84</v>
      </c>
    </row>
    <row r="89" spans="1:48" ht="72" customHeight="1">
      <c r="A89" s="227" t="s">
        <v>190</v>
      </c>
      <c r="B89" s="8"/>
      <c r="C89" s="103" t="s">
        <v>191</v>
      </c>
      <c r="D89" s="293"/>
      <c r="E89" s="293"/>
      <c r="F89" s="320"/>
      <c r="G89" s="293"/>
      <c r="H89" s="293"/>
      <c r="I89" s="320"/>
      <c r="J89" s="293"/>
      <c r="K89" s="293"/>
      <c r="L89" s="320"/>
      <c r="M89" s="293">
        <v>0.02</v>
      </c>
      <c r="N89" s="293">
        <f>M89*M27</f>
        <v>0.46</v>
      </c>
      <c r="O89" s="320"/>
      <c r="P89" s="293"/>
      <c r="Q89" s="293"/>
      <c r="R89" s="320"/>
      <c r="S89" s="293"/>
      <c r="T89" s="293"/>
      <c r="U89" s="320"/>
      <c r="V89" s="324"/>
      <c r="W89" s="324"/>
      <c r="X89" s="320"/>
      <c r="Y89" s="293"/>
      <c r="Z89" s="293"/>
      <c r="AA89" s="320"/>
      <c r="AB89" s="381"/>
      <c r="AC89" s="517"/>
      <c r="AD89" s="519">
        <f t="shared" si="4"/>
        <v>0</v>
      </c>
      <c r="AE89" s="381"/>
      <c r="AF89" s="381"/>
      <c r="AG89" s="519">
        <f t="shared" si="5"/>
        <v>0</v>
      </c>
      <c r="AH89" s="381">
        <v>2.5000000000000001E-2</v>
      </c>
      <c r="AI89" s="381">
        <f>AH89*AH27</f>
        <v>2.1</v>
      </c>
      <c r="AJ89" s="519"/>
      <c r="AK89" s="381"/>
      <c r="AL89" s="381"/>
      <c r="AM89" s="320"/>
      <c r="AN89" s="293"/>
      <c r="AO89" s="293"/>
      <c r="AP89" s="293"/>
      <c r="AQ89" s="293"/>
      <c r="AR89" s="293"/>
      <c r="AS89" s="293"/>
      <c r="AT89" s="300">
        <f t="shared" si="6"/>
        <v>2.56</v>
      </c>
      <c r="AU89" s="310">
        <v>54</v>
      </c>
      <c r="AV89" s="309">
        <f t="shared" si="7"/>
        <v>138.24</v>
      </c>
    </row>
    <row r="90" spans="1:48" ht="60">
      <c r="A90" s="226" t="s">
        <v>285</v>
      </c>
      <c r="B90" s="8"/>
      <c r="C90" s="103" t="s">
        <v>191</v>
      </c>
      <c r="D90" s="293"/>
      <c r="E90" s="293"/>
      <c r="F90" s="320"/>
      <c r="G90" s="293"/>
      <c r="H90" s="293"/>
      <c r="I90" s="320"/>
      <c r="J90" s="293"/>
      <c r="K90" s="293"/>
      <c r="L90" s="320"/>
      <c r="M90" s="293"/>
      <c r="N90" s="293"/>
      <c r="O90" s="320"/>
      <c r="P90" s="293"/>
      <c r="Q90" s="293">
        <f>P90*P27</f>
        <v>0</v>
      </c>
      <c r="R90" s="320"/>
      <c r="S90" s="293"/>
      <c r="T90" s="293"/>
      <c r="U90" s="320"/>
      <c r="V90" s="324"/>
      <c r="W90" s="324"/>
      <c r="X90" s="320"/>
      <c r="Y90" s="293"/>
      <c r="Z90" s="293"/>
      <c r="AA90" s="320"/>
      <c r="AB90" s="381"/>
      <c r="AC90" s="517"/>
      <c r="AD90" s="519">
        <f t="shared" si="4"/>
        <v>0</v>
      </c>
      <c r="AE90" s="381"/>
      <c r="AF90" s="381"/>
      <c r="AG90" s="519">
        <f t="shared" si="5"/>
        <v>0</v>
      </c>
      <c r="AH90" s="381"/>
      <c r="AI90" s="381"/>
      <c r="AJ90" s="519"/>
      <c r="AK90" s="381"/>
      <c r="AL90" s="381">
        <f>AK90*AK27</f>
        <v>0</v>
      </c>
      <c r="AM90" s="320"/>
      <c r="AN90" s="293"/>
      <c r="AO90" s="293"/>
      <c r="AP90" s="293"/>
      <c r="AQ90" s="293"/>
      <c r="AR90" s="293"/>
      <c r="AS90" s="293"/>
      <c r="AT90" s="300">
        <f t="shared" si="6"/>
        <v>0</v>
      </c>
      <c r="AU90" s="310">
        <v>375</v>
      </c>
      <c r="AV90" s="309">
        <f t="shared" si="7"/>
        <v>0</v>
      </c>
    </row>
    <row r="91" spans="1:48" ht="59.25">
      <c r="A91" s="227" t="s">
        <v>47</v>
      </c>
      <c r="B91" s="5"/>
      <c r="C91" s="103" t="s">
        <v>191</v>
      </c>
      <c r="D91" s="292"/>
      <c r="E91" s="292"/>
      <c r="F91" s="320"/>
      <c r="G91" s="292"/>
      <c r="H91" s="292"/>
      <c r="I91" s="320"/>
      <c r="J91" s="292"/>
      <c r="K91" s="292"/>
      <c r="L91" s="320"/>
      <c r="M91" s="292"/>
      <c r="N91" s="292"/>
      <c r="O91" s="320"/>
      <c r="P91" s="292"/>
      <c r="Q91" s="292">
        <f>P91*P27</f>
        <v>0</v>
      </c>
      <c r="R91" s="320"/>
      <c r="S91" s="292"/>
      <c r="T91" s="292"/>
      <c r="U91" s="320"/>
      <c r="V91" s="323"/>
      <c r="W91" s="323"/>
      <c r="X91" s="320"/>
      <c r="Y91" s="292"/>
      <c r="Z91" s="292"/>
      <c r="AA91" s="320"/>
      <c r="AB91" s="380"/>
      <c r="AC91" s="516"/>
      <c r="AD91" s="519">
        <f t="shared" si="4"/>
        <v>0</v>
      </c>
      <c r="AE91" s="380"/>
      <c r="AF91" s="380"/>
      <c r="AG91" s="519">
        <f t="shared" si="5"/>
        <v>0</v>
      </c>
      <c r="AH91" s="380"/>
      <c r="AI91" s="380"/>
      <c r="AJ91" s="519"/>
      <c r="AK91" s="380"/>
      <c r="AL91" s="380">
        <f>AK91*AK27</f>
        <v>0</v>
      </c>
      <c r="AM91" s="320"/>
      <c r="AN91" s="292"/>
      <c r="AO91" s="292"/>
      <c r="AP91" s="292"/>
      <c r="AQ91" s="292"/>
      <c r="AR91" s="292"/>
      <c r="AS91" s="292"/>
      <c r="AT91" s="299">
        <f t="shared" si="6"/>
        <v>0</v>
      </c>
      <c r="AU91" s="311">
        <v>555</v>
      </c>
      <c r="AV91" s="309">
        <f t="shared" si="7"/>
        <v>0</v>
      </c>
    </row>
    <row r="92" spans="1:48" ht="60">
      <c r="A92" s="227" t="s">
        <v>162</v>
      </c>
      <c r="B92" s="5"/>
      <c r="C92" s="103" t="s">
        <v>191</v>
      </c>
      <c r="D92" s="327">
        <v>1.2E-4</v>
      </c>
      <c r="E92" s="292">
        <f>D92*D27</f>
        <v>2.7599999999999999E-3</v>
      </c>
      <c r="F92" s="320"/>
      <c r="G92" s="292"/>
      <c r="H92" s="292"/>
      <c r="I92" s="320"/>
      <c r="J92" s="292">
        <v>4.0000000000000002E-4</v>
      </c>
      <c r="K92" s="292">
        <f>J92*J27</f>
        <v>9.1999999999999998E-3</v>
      </c>
      <c r="L92" s="320"/>
      <c r="M92" s="292"/>
      <c r="N92" s="292"/>
      <c r="O92" s="320"/>
      <c r="P92" s="292"/>
      <c r="Q92" s="292"/>
      <c r="R92" s="320"/>
      <c r="S92" s="292"/>
      <c r="T92" s="292"/>
      <c r="U92" s="320"/>
      <c r="V92" s="323">
        <v>4.0000000000000002E-4</v>
      </c>
      <c r="W92" s="323">
        <f>V92*V27</f>
        <v>3.3600000000000005E-2</v>
      </c>
      <c r="X92" s="320"/>
      <c r="Y92" s="292"/>
      <c r="Z92" s="292"/>
      <c r="AA92" s="320"/>
      <c r="AB92" s="380">
        <v>1E-4</v>
      </c>
      <c r="AC92" s="516">
        <f>AB92*AB27</f>
        <v>8.4000000000000012E-3</v>
      </c>
      <c r="AD92" s="519">
        <f t="shared" si="4"/>
        <v>0.15120000000000003</v>
      </c>
      <c r="AE92" s="380">
        <v>5.0000000000000001E-4</v>
      </c>
      <c r="AF92" s="380">
        <f>AE92*AE27</f>
        <v>4.2000000000000003E-2</v>
      </c>
      <c r="AG92" s="519">
        <f t="shared" si="5"/>
        <v>0.75600000000000001</v>
      </c>
      <c r="AH92" s="380"/>
      <c r="AI92" s="380"/>
      <c r="AJ92" s="519"/>
      <c r="AK92" s="380"/>
      <c r="AL92" s="380"/>
      <c r="AM92" s="320"/>
      <c r="AN92" s="327"/>
      <c r="AO92" s="292"/>
      <c r="AP92" s="292"/>
      <c r="AQ92" s="292"/>
      <c r="AR92" s="292"/>
      <c r="AS92" s="292"/>
      <c r="AT92" s="301">
        <f t="shared" si="6"/>
        <v>9.5960000000000018E-2</v>
      </c>
      <c r="AU92" s="311">
        <v>18</v>
      </c>
      <c r="AV92" s="306">
        <f t="shared" si="7"/>
        <v>1.7272800000000004</v>
      </c>
    </row>
    <row r="93" spans="1:48" ht="78.75" customHeight="1">
      <c r="A93" s="227" t="s">
        <v>217</v>
      </c>
      <c r="B93" s="5"/>
      <c r="C93" s="103" t="s">
        <v>191</v>
      </c>
      <c r="D93" s="292"/>
      <c r="E93" s="292"/>
      <c r="F93" s="320"/>
      <c r="G93" s="292"/>
      <c r="H93" s="292"/>
      <c r="I93" s="320"/>
      <c r="J93" s="292"/>
      <c r="K93" s="292"/>
      <c r="L93" s="320"/>
      <c r="M93" s="292"/>
      <c r="N93" s="292"/>
      <c r="O93" s="320"/>
      <c r="P93" s="292"/>
      <c r="Q93" s="292"/>
      <c r="R93" s="320"/>
      <c r="S93" s="292"/>
      <c r="T93" s="292"/>
      <c r="U93" s="320"/>
      <c r="V93" s="323"/>
      <c r="W93" s="323"/>
      <c r="X93" s="320"/>
      <c r="Y93" s="292"/>
      <c r="Z93" s="292">
        <f>Y93*Y27</f>
        <v>0</v>
      </c>
      <c r="AA93" s="320"/>
      <c r="AB93" s="380"/>
      <c r="AC93" s="516"/>
      <c r="AD93" s="519"/>
      <c r="AE93" s="380"/>
      <c r="AF93" s="380"/>
      <c r="AG93" s="519"/>
      <c r="AH93" s="380"/>
      <c r="AI93" s="380"/>
      <c r="AJ93" s="519"/>
      <c r="AK93" s="380"/>
      <c r="AL93" s="380"/>
      <c r="AM93" s="320"/>
      <c r="AN93" s="292"/>
      <c r="AO93" s="292"/>
      <c r="AP93" s="292"/>
      <c r="AQ93" s="292"/>
      <c r="AR93" s="292"/>
      <c r="AS93" s="292"/>
      <c r="AT93" s="303">
        <f t="shared" si="6"/>
        <v>0</v>
      </c>
      <c r="AU93" s="311">
        <v>225</v>
      </c>
      <c r="AV93" s="306">
        <f t="shared" si="7"/>
        <v>0</v>
      </c>
    </row>
    <row r="94" spans="1:48" ht="75" customHeight="1">
      <c r="A94" s="227" t="s">
        <v>211</v>
      </c>
      <c r="B94" s="5"/>
      <c r="C94" s="103" t="s">
        <v>191</v>
      </c>
      <c r="D94" s="292"/>
      <c r="E94" s="292">
        <f>D94*D27</f>
        <v>0</v>
      </c>
      <c r="F94" s="320"/>
      <c r="G94" s="292"/>
      <c r="H94" s="292"/>
      <c r="I94" s="320"/>
      <c r="J94" s="292"/>
      <c r="K94" s="292"/>
      <c r="L94" s="320"/>
      <c r="M94" s="292"/>
      <c r="N94" s="292"/>
      <c r="O94" s="320"/>
      <c r="P94" s="292"/>
      <c r="Q94" s="292"/>
      <c r="R94" s="320"/>
      <c r="S94" s="292"/>
      <c r="T94" s="292"/>
      <c r="U94" s="320"/>
      <c r="V94" s="323"/>
      <c r="W94" s="323"/>
      <c r="X94" s="320"/>
      <c r="Y94" s="292"/>
      <c r="Z94" s="292"/>
      <c r="AA94" s="320"/>
      <c r="AB94" s="521">
        <v>2.5000000000000001E-5</v>
      </c>
      <c r="AC94" s="516">
        <f>AB94*AB27</f>
        <v>2.1000000000000003E-3</v>
      </c>
      <c r="AD94" s="519"/>
      <c r="AE94" s="380"/>
      <c r="AF94" s="380">
        <f>AE94*AE27</f>
        <v>0</v>
      </c>
      <c r="AG94" s="519"/>
      <c r="AH94" s="380"/>
      <c r="AI94" s="380"/>
      <c r="AJ94" s="519"/>
      <c r="AK94" s="380"/>
      <c r="AL94" s="380"/>
      <c r="AM94" s="320"/>
      <c r="AN94" s="327"/>
      <c r="AO94" s="292"/>
      <c r="AP94" s="292"/>
      <c r="AQ94" s="292"/>
      <c r="AR94" s="292"/>
      <c r="AS94" s="292"/>
      <c r="AT94" s="302">
        <f t="shared" si="6"/>
        <v>2.1000000000000003E-3</v>
      </c>
      <c r="AU94" s="311">
        <v>975</v>
      </c>
      <c r="AV94" s="306">
        <f t="shared" si="7"/>
        <v>2.0475000000000003</v>
      </c>
    </row>
    <row r="95" spans="1:48" ht="81.75" customHeight="1">
      <c r="A95" s="227" t="s">
        <v>347</v>
      </c>
      <c r="B95" s="5"/>
      <c r="C95" s="103" t="s">
        <v>191</v>
      </c>
      <c r="D95" s="292"/>
      <c r="E95" s="292"/>
      <c r="F95" s="320"/>
      <c r="G95" s="292"/>
      <c r="H95" s="292"/>
      <c r="I95" s="320"/>
      <c r="J95" s="292"/>
      <c r="K95" s="292"/>
      <c r="L95" s="320"/>
      <c r="M95" s="292"/>
      <c r="N95" s="292"/>
      <c r="O95" s="320"/>
      <c r="P95" s="292"/>
      <c r="Q95" s="292"/>
      <c r="R95" s="320"/>
      <c r="S95" s="292"/>
      <c r="T95" s="292"/>
      <c r="U95" s="320"/>
      <c r="V95" s="323"/>
      <c r="W95" s="323"/>
      <c r="X95" s="320"/>
      <c r="Y95" s="292"/>
      <c r="Z95" s="292"/>
      <c r="AA95" s="320"/>
      <c r="AB95" s="380"/>
      <c r="AC95" s="516"/>
      <c r="AD95" s="519"/>
      <c r="AE95" s="380"/>
      <c r="AF95" s="380">
        <f>AE95*AE27</f>
        <v>0</v>
      </c>
      <c r="AG95" s="519"/>
      <c r="AH95" s="380"/>
      <c r="AI95" s="380"/>
      <c r="AJ95" s="519"/>
      <c r="AK95" s="380"/>
      <c r="AL95" s="380"/>
      <c r="AM95" s="320"/>
      <c r="AN95" s="328"/>
      <c r="AO95" s="292"/>
      <c r="AP95" s="292"/>
      <c r="AQ95" s="292"/>
      <c r="AR95" s="292"/>
      <c r="AS95" s="292"/>
      <c r="AT95" s="301">
        <f t="shared" si="6"/>
        <v>0</v>
      </c>
      <c r="AU95" s="311">
        <v>375</v>
      </c>
      <c r="AV95" s="306">
        <f t="shared" si="7"/>
        <v>0</v>
      </c>
    </row>
    <row r="96" spans="1:48" ht="75" customHeight="1">
      <c r="A96" s="227" t="s">
        <v>212</v>
      </c>
      <c r="B96" s="5"/>
      <c r="C96" s="103" t="s">
        <v>191</v>
      </c>
      <c r="D96" s="292">
        <v>1.08E-3</v>
      </c>
      <c r="E96" s="292">
        <f>D96*D27</f>
        <v>2.4840000000000001E-2</v>
      </c>
      <c r="F96" s="320"/>
      <c r="G96" s="292"/>
      <c r="H96" s="292"/>
      <c r="I96" s="320"/>
      <c r="J96" s="292"/>
      <c r="K96" s="292"/>
      <c r="L96" s="320"/>
      <c r="M96" s="292"/>
      <c r="N96" s="292"/>
      <c r="O96" s="320"/>
      <c r="P96" s="292"/>
      <c r="Q96" s="292"/>
      <c r="R96" s="320"/>
      <c r="S96" s="292"/>
      <c r="T96" s="292"/>
      <c r="U96" s="320"/>
      <c r="V96" s="323"/>
      <c r="W96" s="323"/>
      <c r="X96" s="320"/>
      <c r="Y96" s="292"/>
      <c r="Z96" s="292"/>
      <c r="AA96" s="320"/>
      <c r="AB96" s="380">
        <v>1E-4</v>
      </c>
      <c r="AC96" s="516">
        <f>AB96*AB27</f>
        <v>8.4000000000000012E-3</v>
      </c>
      <c r="AD96" s="519"/>
      <c r="AE96" s="380">
        <v>2.9999999999999997E-4</v>
      </c>
      <c r="AF96" s="380">
        <f>AE96*AE27</f>
        <v>2.5199999999999997E-2</v>
      </c>
      <c r="AG96" s="519"/>
      <c r="AH96" s="380"/>
      <c r="AI96" s="380"/>
      <c r="AJ96" s="519"/>
      <c r="AK96" s="380"/>
      <c r="AL96" s="380"/>
      <c r="AM96" s="320"/>
      <c r="AN96" s="328"/>
      <c r="AO96" s="292"/>
      <c r="AP96" s="292"/>
      <c r="AQ96" s="292"/>
      <c r="AR96" s="292"/>
      <c r="AS96" s="292"/>
      <c r="AT96" s="302">
        <f t="shared" si="6"/>
        <v>5.8440000000000006E-2</v>
      </c>
      <c r="AU96" s="311">
        <v>960</v>
      </c>
      <c r="AV96" s="306">
        <f t="shared" si="7"/>
        <v>56.102400000000003</v>
      </c>
    </row>
    <row r="97" spans="1:48" ht="75" customHeight="1">
      <c r="A97" s="227" t="s">
        <v>218</v>
      </c>
      <c r="B97" s="5"/>
      <c r="C97" s="103" t="s">
        <v>191</v>
      </c>
      <c r="D97" s="328"/>
      <c r="E97" s="292">
        <f>D97*D27</f>
        <v>0</v>
      </c>
      <c r="F97" s="320"/>
      <c r="G97" s="292"/>
      <c r="H97" s="292"/>
      <c r="I97" s="320"/>
      <c r="J97" s="292"/>
      <c r="K97" s="292"/>
      <c r="L97" s="320"/>
      <c r="M97" s="292"/>
      <c r="N97" s="292"/>
      <c r="O97" s="320"/>
      <c r="P97" s="327"/>
      <c r="Q97" s="292"/>
      <c r="R97" s="320"/>
      <c r="S97" s="292"/>
      <c r="T97" s="292"/>
      <c r="U97" s="320"/>
      <c r="V97" s="323"/>
      <c r="W97" s="323"/>
      <c r="X97" s="320"/>
      <c r="Y97" s="292"/>
      <c r="Z97" s="292"/>
      <c r="AA97" s="320"/>
      <c r="AB97" s="380"/>
      <c r="AC97" s="516">
        <f>AB97*AB27</f>
        <v>0</v>
      </c>
      <c r="AD97" s="519"/>
      <c r="AE97" s="380">
        <v>3.5E-4</v>
      </c>
      <c r="AF97" s="380">
        <f>AE97*AE27</f>
        <v>2.9399999999999999E-2</v>
      </c>
      <c r="AG97" s="519"/>
      <c r="AH97" s="380"/>
      <c r="AI97" s="380"/>
      <c r="AJ97" s="519"/>
      <c r="AK97" s="380"/>
      <c r="AL97" s="380"/>
      <c r="AM97" s="320"/>
      <c r="AN97" s="328"/>
      <c r="AO97" s="292"/>
      <c r="AP97" s="292"/>
      <c r="AQ97" s="292"/>
      <c r="AR97" s="292"/>
      <c r="AS97" s="292"/>
      <c r="AT97" s="303">
        <f t="shared" si="6"/>
        <v>2.9399999999999999E-2</v>
      </c>
      <c r="AU97" s="311">
        <v>225</v>
      </c>
      <c r="AV97" s="306">
        <f t="shared" si="7"/>
        <v>6.6150000000000002</v>
      </c>
    </row>
    <row r="98" spans="1:48" ht="60" customHeight="1">
      <c r="A98" s="229" t="s">
        <v>316</v>
      </c>
      <c r="B98" s="5"/>
      <c r="C98" s="5"/>
      <c r="D98" s="261"/>
      <c r="E98" s="261">
        <f>D98*D27</f>
        <v>0</v>
      </c>
      <c r="F98" s="262">
        <f>SUM(F61:F97)+F53</f>
        <v>0</v>
      </c>
      <c r="G98" s="261"/>
      <c r="H98" s="261"/>
      <c r="I98" s="262">
        <f>SUM(I61:I97)+I53</f>
        <v>0</v>
      </c>
      <c r="J98" s="261"/>
      <c r="K98" s="261"/>
      <c r="L98" s="262">
        <f>SUM(L61:L97)+L53</f>
        <v>0</v>
      </c>
      <c r="M98" s="261"/>
      <c r="N98" s="261"/>
      <c r="O98" s="261">
        <f>SUM(O61:O97)+O53</f>
        <v>0</v>
      </c>
      <c r="P98" s="261"/>
      <c r="Q98" s="261"/>
      <c r="R98" s="262">
        <f>SUM(R61:R97)+R53</f>
        <v>0</v>
      </c>
      <c r="S98" s="261"/>
      <c r="T98" s="261"/>
      <c r="U98" s="262">
        <f>SUM(U61:U92)+U53</f>
        <v>0</v>
      </c>
      <c r="V98" s="92"/>
      <c r="W98" s="92"/>
      <c r="X98" s="262">
        <f>SUM(X61:X92)+X53</f>
        <v>0</v>
      </c>
      <c r="Y98" s="261"/>
      <c r="Z98" s="261"/>
      <c r="AA98" s="262">
        <f>SUM(AA61:AA92)+AA53</f>
        <v>0</v>
      </c>
      <c r="AB98" s="380"/>
      <c r="AC98" s="516"/>
      <c r="AD98" s="519">
        <f>SUM(AD61:AD92)+AD53</f>
        <v>1101.9582</v>
      </c>
      <c r="AE98" s="380"/>
      <c r="AF98" s="380"/>
      <c r="AG98" s="519">
        <f>SUM(AG61:AG92)+AG53</f>
        <v>5334.0839999999989</v>
      </c>
      <c r="AH98" s="380"/>
      <c r="AI98" s="380"/>
      <c r="AJ98" s="380">
        <f>SUM(AJ61:AJ97)+AJ53</f>
        <v>0</v>
      </c>
      <c r="AK98" s="380"/>
      <c r="AL98" s="380"/>
      <c r="AM98" s="262">
        <f>SUM(AM61:AM97)+AM53</f>
        <v>0</v>
      </c>
      <c r="AN98" s="261"/>
      <c r="AO98" s="261"/>
      <c r="AP98" s="261"/>
      <c r="AQ98" s="261"/>
      <c r="AR98" s="261"/>
      <c r="AS98" s="261"/>
      <c r="AT98" s="260">
        <f>E98</f>
        <v>0</v>
      </c>
      <c r="AU98" s="311">
        <v>180</v>
      </c>
      <c r="AV98" s="94">
        <f t="shared" si="7"/>
        <v>0</v>
      </c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0"/>
      <c r="AC99" s="516"/>
      <c r="AD99" s="380">
        <f>AD98/AB27</f>
        <v>13.118550000000001</v>
      </c>
      <c r="AE99" s="380"/>
      <c r="AF99" s="380"/>
      <c r="AG99" s="380">
        <f>AG98/AE27</f>
        <v>63.500999999999991</v>
      </c>
      <c r="AH99" s="380"/>
      <c r="AI99" s="380"/>
      <c r="AJ99" s="380">
        <f>AJ98/AH27</f>
        <v>0</v>
      </c>
      <c r="AK99" s="380"/>
      <c r="AL99" s="380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1"/>
      <c r="AV99" s="259">
        <f>SUM(AV29:AV98)</f>
        <v>12970.612304999997</v>
      </c>
    </row>
    <row r="100" spans="1:48">
      <c r="AM100" s="105"/>
    </row>
    <row r="101" spans="1:48" ht="33">
      <c r="A101" s="230" t="s">
        <v>70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1"/>
      <c r="Z101" s="230" t="s">
        <v>256</v>
      </c>
      <c r="AA101" s="232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</row>
    <row r="102" spans="1:48" ht="33">
      <c r="A102" s="230" t="s">
        <v>69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1"/>
      <c r="Z102" s="230" t="s">
        <v>50</v>
      </c>
      <c r="AA102" s="232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</row>
    <row r="103" spans="1:48" ht="33">
      <c r="A103" s="230" t="s">
        <v>357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1"/>
      <c r="Z103" s="230" t="s">
        <v>257</v>
      </c>
      <c r="AA103" s="232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</row>
    <row r="104" spans="1:48" ht="33">
      <c r="A104" s="230" t="s">
        <v>54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1"/>
      <c r="Z104" s="230" t="s">
        <v>50</v>
      </c>
      <c r="AA104" s="232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</row>
    <row r="105" spans="1:48" ht="33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</row>
    <row r="106" spans="1:48" ht="33">
      <c r="A106" s="231" t="s">
        <v>255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</row>
    <row r="107" spans="1:48" ht="33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opLeftCell="A43" zoomScale="30" zoomScaleNormal="30" workbookViewId="0">
      <selection activeCell="M86" sqref="M86"/>
    </sheetView>
  </sheetViews>
  <sheetFormatPr defaultRowHeight="59.25"/>
  <cols>
    <col min="1" max="1" width="88.85546875" style="231" customWidth="1"/>
    <col min="2" max="2" width="6" style="231" customWidth="1"/>
    <col min="3" max="3" width="6.42578125" style="231" customWidth="1"/>
    <col min="4" max="4" width="19.140625" style="231" customWidth="1"/>
    <col min="5" max="5" width="15.85546875" style="231" customWidth="1"/>
    <col min="6" max="6" width="9.28515625" style="231" hidden="1" customWidth="1"/>
    <col min="7" max="7" width="15.85546875" style="231" customWidth="1"/>
    <col min="8" max="8" width="6.42578125" style="231" customWidth="1"/>
    <col min="9" max="9" width="9.28515625" style="231" hidden="1" customWidth="1"/>
    <col min="10" max="10" width="19" style="231" customWidth="1"/>
    <col min="11" max="11" width="13.5703125" style="231" customWidth="1"/>
    <col min="12" max="12" width="9.28515625" style="231" hidden="1" customWidth="1"/>
    <col min="13" max="13" width="15.42578125" style="231" customWidth="1"/>
    <col min="14" max="14" width="18.28515625" style="231" customWidth="1"/>
    <col min="15" max="15" width="9.28515625" style="231" hidden="1" customWidth="1"/>
    <col min="16" max="16" width="18.5703125" style="231" customWidth="1"/>
    <col min="17" max="17" width="18.28515625" style="231" customWidth="1"/>
    <col min="18" max="18" width="9.28515625" style="231" hidden="1" customWidth="1"/>
    <col min="19" max="19" width="22.28515625" style="231" customWidth="1"/>
    <col min="20" max="20" width="20" style="231" customWidth="1"/>
    <col min="21" max="21" width="9.28515625" style="231" hidden="1" customWidth="1"/>
    <col min="22" max="22" width="29.42578125" style="231" bestFit="1" customWidth="1"/>
    <col min="23" max="23" width="18.28515625" style="231" customWidth="1"/>
    <col min="24" max="24" width="9.28515625" style="231" hidden="1" customWidth="1"/>
    <col min="25" max="25" width="15.7109375" style="231" customWidth="1"/>
    <col min="26" max="26" width="14" style="231" customWidth="1"/>
    <col min="27" max="27" width="9.28515625" style="231" hidden="1" customWidth="1"/>
    <col min="28" max="28" width="26.140625" style="231" customWidth="1"/>
    <col min="29" max="29" width="20.42578125" style="231" customWidth="1"/>
    <col min="30" max="30" width="9.28515625" style="231" hidden="1" customWidth="1"/>
    <col min="31" max="31" width="18" style="231" customWidth="1"/>
    <col min="32" max="32" width="18.42578125" style="231" customWidth="1"/>
    <col min="33" max="33" width="9.28515625" style="231" hidden="1" customWidth="1"/>
    <col min="34" max="34" width="16.85546875" style="231" customWidth="1"/>
    <col min="35" max="35" width="14.7109375" style="231" customWidth="1"/>
    <col min="36" max="36" width="9.28515625" style="231" hidden="1" customWidth="1"/>
    <col min="37" max="37" width="15.7109375" style="231" customWidth="1"/>
    <col min="38" max="38" width="13.28515625" style="231" customWidth="1"/>
    <col min="39" max="39" width="9.28515625" style="231" hidden="1" customWidth="1"/>
    <col min="40" max="40" width="11.140625" style="231" customWidth="1"/>
    <col min="41" max="41" width="11.85546875" style="231" customWidth="1"/>
    <col min="42" max="42" width="15" style="231" customWidth="1"/>
    <col min="43" max="43" width="9" style="231" customWidth="1"/>
    <col min="44" max="44" width="8.5703125" style="231" customWidth="1"/>
    <col min="45" max="45" width="9.7109375" style="231" customWidth="1"/>
    <col min="46" max="46" width="37.42578125" style="429" customWidth="1"/>
    <col min="47" max="47" width="38.85546875" style="231" customWidth="1"/>
    <col min="48" max="48" width="45.5703125" style="231" customWidth="1"/>
  </cols>
  <sheetData>
    <row r="1" spans="1:48">
      <c r="A1" s="233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AB1" s="235"/>
      <c r="AE1" s="235"/>
      <c r="AF1" s="233"/>
      <c r="AG1" s="233"/>
      <c r="AH1" s="235"/>
      <c r="AI1" s="232"/>
      <c r="AJ1" s="232"/>
      <c r="AK1" s="232"/>
      <c r="AL1" s="232"/>
      <c r="AM1" s="232"/>
      <c r="AN1" s="232"/>
      <c r="AR1" s="235"/>
      <c r="AS1" s="234"/>
      <c r="AT1" s="428"/>
      <c r="AU1" s="234"/>
      <c r="AV1" s="235"/>
    </row>
    <row r="2" spans="1:48">
      <c r="A2" s="233" t="s">
        <v>203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5"/>
      <c r="AE2" s="235"/>
      <c r="AF2" s="233"/>
      <c r="AG2" s="233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5"/>
      <c r="AS2" s="234"/>
      <c r="AT2" s="428"/>
      <c r="AU2" s="234"/>
      <c r="AV2" s="235"/>
    </row>
    <row r="3" spans="1:48">
      <c r="A3" s="232" t="s">
        <v>2</v>
      </c>
      <c r="B3" s="233"/>
      <c r="C3" s="233"/>
      <c r="D3" s="233"/>
      <c r="E3" s="233"/>
      <c r="F3" s="233"/>
      <c r="G3" s="234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5"/>
      <c r="AC3" s="441" t="s">
        <v>348</v>
      </c>
      <c r="AD3" s="441"/>
      <c r="AF3" s="233"/>
      <c r="AG3" s="233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  <c r="AS3" s="234"/>
      <c r="AT3" s="428"/>
      <c r="AU3" s="234"/>
      <c r="AV3" s="235"/>
    </row>
    <row r="4" spans="1:48">
      <c r="A4" s="235" t="s">
        <v>322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441"/>
      <c r="AF4" s="233"/>
      <c r="AG4" s="233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V4" s="235"/>
    </row>
    <row r="5" spans="1:48" ht="60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3"/>
      <c r="O5" s="233"/>
      <c r="P5" s="235"/>
      <c r="Q5" s="442"/>
      <c r="R5" s="233"/>
      <c r="S5" s="233"/>
      <c r="T5" s="235"/>
      <c r="U5" s="235"/>
      <c r="V5" s="235"/>
      <c r="W5" s="235"/>
      <c r="X5" s="235"/>
      <c r="Y5" s="235"/>
      <c r="Z5" s="235"/>
      <c r="AA5" s="235"/>
      <c r="AB5" s="441"/>
      <c r="AC5" s="235"/>
      <c r="AD5" s="235"/>
      <c r="AE5" s="235"/>
      <c r="AF5" s="233"/>
      <c r="AG5" s="233"/>
      <c r="AH5" s="235"/>
      <c r="AI5" s="235"/>
      <c r="AJ5" s="235"/>
      <c r="AK5" s="235"/>
      <c r="AL5" s="235"/>
      <c r="AM5" s="235"/>
      <c r="AN5" s="235"/>
      <c r="AV5" s="235"/>
    </row>
    <row r="6" spans="1:48" ht="33.75" thickBot="1">
      <c r="A6" s="915" t="s">
        <v>60</v>
      </c>
      <c r="B6" s="915"/>
      <c r="C6" s="915"/>
      <c r="D6" s="947"/>
      <c r="E6" s="914" t="s">
        <v>52</v>
      </c>
      <c r="F6" s="915"/>
      <c r="G6" s="915"/>
      <c r="H6" s="947"/>
      <c r="I6" s="443"/>
      <c r="J6" s="914" t="s">
        <v>85</v>
      </c>
      <c r="K6" s="915"/>
      <c r="L6" s="915"/>
      <c r="M6" s="947"/>
      <c r="N6" s="914" t="s">
        <v>83</v>
      </c>
      <c r="O6" s="915"/>
      <c r="P6" s="915"/>
      <c r="Q6" s="947"/>
      <c r="R6" s="443"/>
      <c r="S6" s="444"/>
      <c r="T6" s="445"/>
      <c r="U6" s="445"/>
      <c r="V6" s="446"/>
      <c r="W6" s="444"/>
      <c r="X6" s="445"/>
      <c r="Y6" s="446"/>
      <c r="Z6" s="233"/>
      <c r="AA6" s="233"/>
      <c r="AB6" s="235"/>
      <c r="AC6" s="235"/>
      <c r="AD6" s="235"/>
      <c r="AE6" s="235"/>
      <c r="AT6" s="527" t="s">
        <v>0</v>
      </c>
      <c r="AU6" s="235"/>
      <c r="AV6" s="235"/>
    </row>
    <row r="7" spans="1:48" ht="33">
      <c r="A7" s="923" t="s">
        <v>61</v>
      </c>
      <c r="B7" s="923"/>
      <c r="C7" s="923"/>
      <c r="D7" s="946"/>
      <c r="E7" s="943" t="s">
        <v>51</v>
      </c>
      <c r="F7" s="944"/>
      <c r="G7" s="944"/>
      <c r="H7" s="945"/>
      <c r="I7" s="234"/>
      <c r="J7" s="943" t="s">
        <v>12</v>
      </c>
      <c r="K7" s="944"/>
      <c r="L7" s="944"/>
      <c r="M7" s="945"/>
      <c r="N7" s="943" t="s">
        <v>15</v>
      </c>
      <c r="O7" s="944"/>
      <c r="P7" s="944"/>
      <c r="Q7" s="945"/>
      <c r="R7" s="234"/>
      <c r="S7" s="943" t="s">
        <v>14</v>
      </c>
      <c r="T7" s="944"/>
      <c r="U7" s="944"/>
      <c r="V7" s="945"/>
      <c r="W7" s="943" t="s">
        <v>80</v>
      </c>
      <c r="X7" s="944"/>
      <c r="Y7" s="945"/>
      <c r="Z7" s="233"/>
      <c r="AA7" s="233"/>
      <c r="AB7" s="235" t="s">
        <v>194</v>
      </c>
      <c r="AO7" s="234" t="s">
        <v>266</v>
      </c>
      <c r="AP7" s="234" t="s">
        <v>77</v>
      </c>
      <c r="AT7" s="528" t="s">
        <v>35</v>
      </c>
      <c r="AU7" s="235"/>
      <c r="AV7" s="235"/>
    </row>
    <row r="8" spans="1:48" ht="33">
      <c r="A8" s="447" t="s">
        <v>62</v>
      </c>
      <c r="B8" s="914" t="s">
        <v>64</v>
      </c>
      <c r="C8" s="915"/>
      <c r="D8" s="947"/>
      <c r="E8" s="943" t="s">
        <v>56</v>
      </c>
      <c r="F8" s="944"/>
      <c r="G8" s="944"/>
      <c r="H8" s="945"/>
      <c r="I8" s="234"/>
      <c r="J8" s="943" t="s">
        <v>67</v>
      </c>
      <c r="K8" s="944"/>
      <c r="L8" s="944"/>
      <c r="M8" s="945"/>
      <c r="N8" s="943" t="s">
        <v>84</v>
      </c>
      <c r="O8" s="944"/>
      <c r="P8" s="944"/>
      <c r="Q8" s="945"/>
      <c r="R8" s="234"/>
      <c r="S8" s="943" t="s">
        <v>57</v>
      </c>
      <c r="T8" s="944"/>
      <c r="U8" s="944"/>
      <c r="V8" s="945"/>
      <c r="W8" s="943" t="s">
        <v>81</v>
      </c>
      <c r="X8" s="944"/>
      <c r="Y8" s="945"/>
      <c r="Z8" s="233"/>
      <c r="AA8" s="233"/>
      <c r="AB8" s="235"/>
      <c r="AT8" s="529"/>
      <c r="AU8" s="235"/>
      <c r="AV8" s="235"/>
    </row>
    <row r="9" spans="1:48" ht="33">
      <c r="A9" s="448" t="s">
        <v>63</v>
      </c>
      <c r="B9" s="943" t="s">
        <v>65</v>
      </c>
      <c r="C9" s="944"/>
      <c r="D9" s="945"/>
      <c r="E9" s="943" t="s">
        <v>55</v>
      </c>
      <c r="F9" s="944"/>
      <c r="G9" s="944"/>
      <c r="H9" s="945"/>
      <c r="I9" s="234"/>
      <c r="J9" s="943" t="s">
        <v>13</v>
      </c>
      <c r="K9" s="944"/>
      <c r="L9" s="944"/>
      <c r="M9" s="945"/>
      <c r="N9" s="943" t="s">
        <v>55</v>
      </c>
      <c r="O9" s="944"/>
      <c r="P9" s="944"/>
      <c r="Q9" s="945"/>
      <c r="R9" s="234"/>
      <c r="S9" s="449"/>
      <c r="T9" s="233" t="s">
        <v>55</v>
      </c>
      <c r="U9" s="233"/>
      <c r="V9" s="233"/>
      <c r="W9" s="943" t="s">
        <v>82</v>
      </c>
      <c r="X9" s="944"/>
      <c r="Y9" s="945"/>
      <c r="Z9" s="233"/>
      <c r="AA9" s="233"/>
      <c r="AB9" s="235"/>
      <c r="AC9" s="214"/>
      <c r="AD9" s="214"/>
      <c r="AE9" s="214"/>
      <c r="AF9" s="217" t="str">
        <f>Лист8!AF9</f>
        <v>на «16»февраля 2022г.</v>
      </c>
      <c r="AG9" s="217"/>
      <c r="AH9" s="217"/>
      <c r="AI9" s="217"/>
      <c r="AJ9" s="217"/>
      <c r="AK9" s="217"/>
      <c r="AL9" s="217"/>
      <c r="AM9" s="235"/>
      <c r="AN9" s="235"/>
      <c r="AO9" s="235"/>
      <c r="AP9" s="235"/>
      <c r="AQ9" s="235"/>
      <c r="AR9" s="235"/>
      <c r="AS9" s="235" t="s">
        <v>76</v>
      </c>
      <c r="AT9" s="530" t="s">
        <v>349</v>
      </c>
      <c r="AU9" s="235"/>
      <c r="AV9" s="235"/>
    </row>
    <row r="10" spans="1:48" ht="33">
      <c r="A10" s="450"/>
      <c r="B10" s="922" t="s">
        <v>66</v>
      </c>
      <c r="C10" s="923"/>
      <c r="D10" s="946"/>
      <c r="E10" s="451"/>
      <c r="F10" s="451"/>
      <c r="G10" s="233"/>
      <c r="H10" s="452"/>
      <c r="I10" s="453"/>
      <c r="J10" s="233"/>
      <c r="K10" s="233"/>
      <c r="L10" s="233"/>
      <c r="M10" s="452"/>
      <c r="N10" s="922"/>
      <c r="O10" s="923"/>
      <c r="P10" s="923"/>
      <c r="Q10" s="946"/>
      <c r="R10" s="234"/>
      <c r="S10" s="449"/>
      <c r="T10" s="233"/>
      <c r="U10" s="233"/>
      <c r="V10" s="233"/>
      <c r="W10" s="449"/>
      <c r="X10" s="233"/>
      <c r="Y10" s="450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T10" s="531"/>
    </row>
    <row r="11" spans="1:48" ht="33.75" thickBot="1">
      <c r="A11" s="454">
        <v>1</v>
      </c>
      <c r="B11" s="455"/>
      <c r="C11" s="456">
        <v>2</v>
      </c>
      <c r="D11" s="457"/>
      <c r="E11" s="458"/>
      <c r="F11" s="458"/>
      <c r="G11" s="458">
        <v>3</v>
      </c>
      <c r="H11" s="459"/>
      <c r="I11" s="458"/>
      <c r="J11" s="458"/>
      <c r="K11" s="458">
        <v>4</v>
      </c>
      <c r="L11" s="458"/>
      <c r="M11" s="459"/>
      <c r="N11" s="458"/>
      <c r="O11" s="458"/>
      <c r="P11" s="458">
        <v>5</v>
      </c>
      <c r="Q11" s="459"/>
      <c r="R11" s="458"/>
      <c r="S11" s="460"/>
      <c r="T11" s="458">
        <v>6</v>
      </c>
      <c r="U11" s="458"/>
      <c r="V11" s="458"/>
      <c r="W11" s="934">
        <v>7</v>
      </c>
      <c r="X11" s="935"/>
      <c r="Y11" s="936"/>
      <c r="Z11" s="233"/>
      <c r="AA11" s="233"/>
      <c r="AB11" s="235"/>
      <c r="AC11" s="217" t="s">
        <v>86</v>
      </c>
      <c r="AD11" s="217"/>
      <c r="AE11" s="217"/>
      <c r="AF11" s="215"/>
      <c r="AG11" s="215"/>
      <c r="AH11" s="217"/>
      <c r="AI11" s="217"/>
      <c r="AJ11" s="217"/>
      <c r="AK11" s="217"/>
      <c r="AL11" s="217"/>
      <c r="AM11" s="235"/>
      <c r="AN11" s="235"/>
      <c r="AO11" s="235"/>
      <c r="AP11" s="235"/>
      <c r="AQ11" s="235"/>
      <c r="AR11" s="235" t="s">
        <v>78</v>
      </c>
      <c r="AT11" s="530" t="s">
        <v>258</v>
      </c>
      <c r="AU11" s="235"/>
      <c r="AV11" s="235"/>
    </row>
    <row r="12" spans="1:48" ht="60" thickBot="1">
      <c r="A12" s="461"/>
      <c r="B12" s="937"/>
      <c r="C12" s="938"/>
      <c r="D12" s="939"/>
      <c r="E12" s="865"/>
      <c r="F12" s="866"/>
      <c r="G12" s="866"/>
      <c r="H12" s="867"/>
      <c r="I12" s="417"/>
      <c r="J12" s="865" t="s">
        <v>264</v>
      </c>
      <c r="K12" s="866"/>
      <c r="L12" s="242"/>
      <c r="M12" s="243">
        <v>22</v>
      </c>
      <c r="N12" s="868">
        <f>M12*E12</f>
        <v>0</v>
      </c>
      <c r="O12" s="869"/>
      <c r="P12" s="869"/>
      <c r="Q12" s="870"/>
      <c r="R12" s="417"/>
      <c r="S12" s="865">
        <f>Лист2!F52</f>
        <v>0</v>
      </c>
      <c r="T12" s="866"/>
      <c r="U12" s="866"/>
      <c r="V12" s="867"/>
      <c r="W12" s="940"/>
      <c r="X12" s="941"/>
      <c r="Y12" s="942"/>
      <c r="Z12" s="233"/>
      <c r="AA12" s="233"/>
      <c r="AB12" s="235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T12" s="430"/>
      <c r="AU12" s="235"/>
      <c r="AV12" s="235"/>
    </row>
    <row r="13" spans="1:48" ht="60" thickBot="1">
      <c r="A13" s="462"/>
      <c r="B13" s="924"/>
      <c r="C13" s="925"/>
      <c r="D13" s="929"/>
      <c r="E13" s="877"/>
      <c r="F13" s="878"/>
      <c r="G13" s="878"/>
      <c r="H13" s="879"/>
      <c r="I13" s="416"/>
      <c r="J13" s="877" t="s">
        <v>265</v>
      </c>
      <c r="K13" s="878"/>
      <c r="L13" s="416"/>
      <c r="M13" s="244">
        <v>24</v>
      </c>
      <c r="N13" s="868">
        <f>M13*E13</f>
        <v>0</v>
      </c>
      <c r="O13" s="869"/>
      <c r="P13" s="869"/>
      <c r="Q13" s="870"/>
      <c r="R13" s="245"/>
      <c r="S13" s="877">
        <f>Лист2!F54</f>
        <v>0</v>
      </c>
      <c r="T13" s="878"/>
      <c r="U13" s="878"/>
      <c r="V13" s="879"/>
      <c r="W13" s="926"/>
      <c r="X13" s="927"/>
      <c r="Y13" s="933"/>
      <c r="Z13" s="233"/>
      <c r="AA13" s="233"/>
      <c r="AB13" s="235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T13" s="430"/>
      <c r="AU13" s="235"/>
      <c r="AV13" s="235"/>
    </row>
    <row r="14" spans="1:48">
      <c r="A14" s="463"/>
      <c r="B14" s="924"/>
      <c r="C14" s="925"/>
      <c r="D14" s="929"/>
      <c r="E14" s="877"/>
      <c r="F14" s="878"/>
      <c r="G14" s="878"/>
      <c r="H14" s="879"/>
      <c r="I14" s="416"/>
      <c r="J14" s="877"/>
      <c r="K14" s="878"/>
      <c r="L14" s="246"/>
      <c r="M14" s="247"/>
      <c r="N14" s="865"/>
      <c r="O14" s="866"/>
      <c r="P14" s="866"/>
      <c r="Q14" s="867"/>
      <c r="R14" s="245"/>
      <c r="S14" s="880"/>
      <c r="T14" s="881"/>
      <c r="U14" s="881"/>
      <c r="V14" s="882"/>
      <c r="W14" s="926"/>
      <c r="X14" s="927"/>
      <c r="Y14" s="928"/>
      <c r="Z14" s="233"/>
      <c r="AA14" s="233"/>
      <c r="AB14" s="235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T14" s="430"/>
      <c r="AU14" s="235"/>
      <c r="AV14" s="235"/>
    </row>
    <row r="15" spans="1:48">
      <c r="A15" s="464"/>
      <c r="B15" s="924"/>
      <c r="C15" s="925"/>
      <c r="D15" s="929"/>
      <c r="E15" s="877"/>
      <c r="F15" s="878"/>
      <c r="G15" s="878"/>
      <c r="H15" s="879"/>
      <c r="I15" s="248"/>
      <c r="J15" s="877"/>
      <c r="K15" s="878"/>
      <c r="L15" s="416"/>
      <c r="M15" s="244"/>
      <c r="N15" s="877"/>
      <c r="O15" s="878"/>
      <c r="P15" s="878"/>
      <c r="Q15" s="878"/>
      <c r="R15" s="248"/>
      <c r="S15" s="880"/>
      <c r="T15" s="881"/>
      <c r="U15" s="881"/>
      <c r="V15" s="882"/>
      <c r="W15" s="926"/>
      <c r="X15" s="927"/>
      <c r="Y15" s="928"/>
      <c r="Z15" s="233"/>
      <c r="AA15" s="233"/>
      <c r="AB15" s="235"/>
      <c r="AC15" s="217" t="s">
        <v>321</v>
      </c>
      <c r="AD15" s="217"/>
      <c r="AE15" s="217"/>
      <c r="AF15" s="215"/>
      <c r="AG15" s="215"/>
      <c r="AH15" s="217"/>
      <c r="AI15" s="217"/>
      <c r="AJ15" s="217"/>
      <c r="AK15" s="217"/>
      <c r="AL15" s="217"/>
      <c r="AM15" s="235"/>
      <c r="AN15" s="235"/>
      <c r="AO15" s="235"/>
      <c r="AP15" s="235"/>
      <c r="AQ15" s="235"/>
      <c r="AR15" s="465"/>
      <c r="AT15" s="431"/>
      <c r="AU15" s="235"/>
      <c r="AV15" s="235"/>
    </row>
    <row r="16" spans="1:48">
      <c r="A16" s="464"/>
      <c r="B16" s="924"/>
      <c r="C16" s="925"/>
      <c r="D16" s="929"/>
      <c r="E16" s="877"/>
      <c r="F16" s="878"/>
      <c r="G16" s="878"/>
      <c r="H16" s="879"/>
      <c r="I16" s="248"/>
      <c r="J16" s="877"/>
      <c r="K16" s="878"/>
      <c r="L16" s="416"/>
      <c r="M16" s="244"/>
      <c r="N16" s="877"/>
      <c r="O16" s="878"/>
      <c r="P16" s="878"/>
      <c r="Q16" s="878"/>
      <c r="R16" s="248"/>
      <c r="S16" s="877"/>
      <c r="T16" s="878"/>
      <c r="U16" s="878"/>
      <c r="V16" s="879"/>
      <c r="W16" s="926"/>
      <c r="X16" s="927"/>
      <c r="Y16" s="928"/>
      <c r="Z16" s="233"/>
      <c r="AA16" s="233"/>
      <c r="AB16" s="235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T16" s="430"/>
      <c r="AU16" s="235"/>
      <c r="AV16" s="235"/>
    </row>
    <row r="17" spans="1:48" ht="60" thickBot="1">
      <c r="A17" s="466"/>
      <c r="B17" s="930"/>
      <c r="C17" s="931"/>
      <c r="D17" s="932"/>
      <c r="E17" s="896"/>
      <c r="F17" s="897"/>
      <c r="G17" s="897"/>
      <c r="H17" s="898"/>
      <c r="I17" s="249"/>
      <c r="J17" s="896" t="s">
        <v>98</v>
      </c>
      <c r="K17" s="897"/>
      <c r="L17" s="246"/>
      <c r="M17" s="247">
        <f>M12+M13+M14</f>
        <v>46</v>
      </c>
      <c r="N17" s="877"/>
      <c r="O17" s="878"/>
      <c r="P17" s="878"/>
      <c r="Q17" s="878"/>
      <c r="R17" s="250"/>
      <c r="S17" s="880">
        <f>Лист2!F53+Лист2!F55</f>
        <v>0</v>
      </c>
      <c r="T17" s="881"/>
      <c r="U17" s="881"/>
      <c r="V17" s="882"/>
      <c r="W17" s="926"/>
      <c r="X17" s="927"/>
      <c r="Y17" s="928"/>
      <c r="Z17" s="233"/>
      <c r="AA17" s="233"/>
      <c r="AB17" s="235"/>
      <c r="AC17" s="217" t="s">
        <v>254</v>
      </c>
      <c r="AD17" s="217"/>
      <c r="AE17" s="214"/>
      <c r="AF17" s="214"/>
      <c r="AG17" s="214"/>
      <c r="AH17" s="214"/>
      <c r="AI17" s="214"/>
      <c r="AJ17" s="214"/>
      <c r="AK17" s="214"/>
      <c r="AL17" s="214"/>
      <c r="AR17" s="465"/>
      <c r="AT17" s="432"/>
      <c r="AU17" s="235"/>
      <c r="AV17" s="235"/>
    </row>
    <row r="18" spans="1:48" ht="60" thickBot="1">
      <c r="A18" s="233"/>
      <c r="B18" s="233"/>
      <c r="C18" s="233"/>
      <c r="D18" s="233"/>
      <c r="E18" s="250"/>
      <c r="F18" s="250"/>
      <c r="G18" s="250"/>
      <c r="H18" s="250"/>
      <c r="I18" s="250"/>
      <c r="J18" s="250"/>
      <c r="K18" s="250" t="s">
        <v>88</v>
      </c>
      <c r="L18" s="250"/>
      <c r="M18" s="251">
        <f>M15+M16+M17</f>
        <v>46</v>
      </c>
      <c r="N18" s="896">
        <f>SUM(N12:Q17)</f>
        <v>0</v>
      </c>
      <c r="O18" s="897"/>
      <c r="P18" s="897"/>
      <c r="Q18" s="898"/>
      <c r="R18" s="415"/>
      <c r="S18" s="905">
        <f>AV95</f>
        <v>2755.6169699999996</v>
      </c>
      <c r="T18" s="906"/>
      <c r="U18" s="906"/>
      <c r="V18" s="907"/>
      <c r="W18" s="911"/>
      <c r="X18" s="912"/>
      <c r="Y18" s="913"/>
      <c r="Z18" s="233"/>
      <c r="AA18" s="233"/>
      <c r="AB18" s="235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V18" s="235"/>
    </row>
    <row r="19" spans="1:48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3"/>
      <c r="AG19" s="233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433"/>
      <c r="AU19" s="233"/>
      <c r="AV19" s="235"/>
    </row>
    <row r="20" spans="1:48" ht="33">
      <c r="A20" s="467" t="s">
        <v>73</v>
      </c>
      <c r="B20" s="468"/>
      <c r="C20" s="469"/>
      <c r="D20" s="470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2" t="s">
        <v>58</v>
      </c>
      <c r="T20" s="471"/>
      <c r="U20" s="471"/>
      <c r="V20" s="471"/>
      <c r="W20" s="471"/>
      <c r="X20" s="471"/>
      <c r="Y20" s="471"/>
      <c r="Z20" s="472"/>
      <c r="AA20" s="472"/>
      <c r="AB20" s="472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3"/>
      <c r="AT20" s="914" t="s">
        <v>8</v>
      </c>
      <c r="AU20" s="915"/>
      <c r="AV20" s="235"/>
    </row>
    <row r="21" spans="1:48" ht="33">
      <c r="A21" s="447"/>
      <c r="B21" s="424"/>
      <c r="C21" s="474" t="s">
        <v>72</v>
      </c>
      <c r="D21" s="916" t="s">
        <v>18</v>
      </c>
      <c r="E21" s="917"/>
      <c r="F21" s="917"/>
      <c r="G21" s="917"/>
      <c r="H21" s="917"/>
      <c r="I21" s="917"/>
      <c r="J21" s="917"/>
      <c r="K21" s="917"/>
      <c r="L21" s="917"/>
      <c r="M21" s="917"/>
      <c r="N21" s="918"/>
      <c r="O21" s="458"/>
      <c r="P21" s="916" t="s">
        <v>19</v>
      </c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8"/>
      <c r="AC21" s="916" t="s">
        <v>20</v>
      </c>
      <c r="AD21" s="917"/>
      <c r="AE21" s="917"/>
      <c r="AF21" s="917"/>
      <c r="AG21" s="917"/>
      <c r="AH21" s="918"/>
      <c r="AI21" s="916" t="s">
        <v>21</v>
      </c>
      <c r="AJ21" s="917"/>
      <c r="AK21" s="917"/>
      <c r="AL21" s="917"/>
      <c r="AM21" s="917"/>
      <c r="AN21" s="917"/>
      <c r="AO21" s="918"/>
      <c r="AP21" s="475" t="s">
        <v>59</v>
      </c>
      <c r="AQ21" s="476"/>
      <c r="AR21" s="476"/>
      <c r="AS21" s="446"/>
      <c r="AT21" s="922" t="s">
        <v>3</v>
      </c>
      <c r="AU21" s="923"/>
      <c r="AV21" s="235"/>
    </row>
    <row r="22" spans="1:48" ht="33">
      <c r="A22" s="448"/>
      <c r="B22" s="474"/>
      <c r="C22" s="474" t="s">
        <v>71</v>
      </c>
      <c r="D22" s="919"/>
      <c r="E22" s="920"/>
      <c r="F22" s="920"/>
      <c r="G22" s="920"/>
      <c r="H22" s="920"/>
      <c r="I22" s="920"/>
      <c r="J22" s="920"/>
      <c r="K22" s="920"/>
      <c r="L22" s="920"/>
      <c r="M22" s="920"/>
      <c r="N22" s="921"/>
      <c r="O22" s="477"/>
      <c r="P22" s="919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1"/>
      <c r="AC22" s="919"/>
      <c r="AD22" s="920"/>
      <c r="AE22" s="920"/>
      <c r="AF22" s="920"/>
      <c r="AG22" s="920"/>
      <c r="AH22" s="921"/>
      <c r="AI22" s="919"/>
      <c r="AJ22" s="920"/>
      <c r="AK22" s="920"/>
      <c r="AL22" s="920"/>
      <c r="AM22" s="920"/>
      <c r="AN22" s="920"/>
      <c r="AO22" s="921"/>
      <c r="AP22" s="478" t="s">
        <v>17</v>
      </c>
      <c r="AQ22" s="479"/>
      <c r="AR22" s="479"/>
      <c r="AS22" s="480"/>
      <c r="AT22" s="924" t="s">
        <v>53</v>
      </c>
      <c r="AU22" s="925"/>
      <c r="AV22" s="233"/>
    </row>
    <row r="23" spans="1:48" ht="59.25" customHeight="1">
      <c r="A23" s="448" t="s">
        <v>74</v>
      </c>
      <c r="B23" s="474" t="s">
        <v>75</v>
      </c>
      <c r="C23" s="474" t="s">
        <v>9</v>
      </c>
      <c r="D23" s="677" t="s">
        <v>345</v>
      </c>
      <c r="E23" s="678"/>
      <c r="F23" s="252"/>
      <c r="G23" s="899"/>
      <c r="H23" s="900"/>
      <c r="I23" s="252"/>
      <c r="J23" s="677" t="s">
        <v>324</v>
      </c>
      <c r="K23" s="678"/>
      <c r="L23" s="252"/>
      <c r="M23" s="677" t="s">
        <v>320</v>
      </c>
      <c r="N23" s="678"/>
      <c r="O23" s="252"/>
      <c r="P23" s="677" t="s">
        <v>311</v>
      </c>
      <c r="Q23" s="678"/>
      <c r="R23" s="253"/>
      <c r="S23" s="677"/>
      <c r="T23" s="678"/>
      <c r="U23" s="252"/>
      <c r="V23" s="613"/>
      <c r="W23" s="614"/>
      <c r="X23" s="252"/>
      <c r="Y23" s="677"/>
      <c r="Z23" s="678"/>
      <c r="AA23" s="252"/>
      <c r="AB23" s="613" t="s">
        <v>313</v>
      </c>
      <c r="AC23" s="614"/>
      <c r="AD23" s="153"/>
      <c r="AE23" s="683"/>
      <c r="AF23" s="684"/>
      <c r="AG23" s="153"/>
      <c r="AH23" s="613" t="s">
        <v>46</v>
      </c>
      <c r="AI23" s="614"/>
      <c r="AJ23" s="153"/>
      <c r="AK23" s="844" t="s">
        <v>314</v>
      </c>
      <c r="AL23" s="845"/>
      <c r="AM23" s="252"/>
      <c r="AN23" s="601"/>
      <c r="AO23" s="602"/>
      <c r="AP23" s="677"/>
      <c r="AQ23" s="678"/>
      <c r="AR23" s="677"/>
      <c r="AS23" s="678"/>
      <c r="AT23" s="434"/>
      <c r="AU23" s="481"/>
      <c r="AV23" s="423"/>
    </row>
    <row r="24" spans="1:48">
      <c r="A24" s="448"/>
      <c r="B24" s="474"/>
      <c r="C24" s="474" t="s">
        <v>10</v>
      </c>
      <c r="D24" s="679"/>
      <c r="E24" s="680"/>
      <c r="F24" s="254"/>
      <c r="G24" s="901"/>
      <c r="H24" s="902"/>
      <c r="I24" s="254"/>
      <c r="J24" s="679"/>
      <c r="K24" s="680"/>
      <c r="L24" s="254"/>
      <c r="M24" s="679"/>
      <c r="N24" s="680"/>
      <c r="O24" s="254"/>
      <c r="P24" s="679"/>
      <c r="Q24" s="680"/>
      <c r="R24" s="246"/>
      <c r="S24" s="679"/>
      <c r="T24" s="680"/>
      <c r="U24" s="254"/>
      <c r="V24" s="615"/>
      <c r="W24" s="616"/>
      <c r="X24" s="254"/>
      <c r="Y24" s="679"/>
      <c r="Z24" s="680"/>
      <c r="AA24" s="254"/>
      <c r="AB24" s="615"/>
      <c r="AC24" s="616"/>
      <c r="AD24" s="155"/>
      <c r="AE24" s="685"/>
      <c r="AF24" s="686"/>
      <c r="AG24" s="155"/>
      <c r="AH24" s="615"/>
      <c r="AI24" s="616"/>
      <c r="AJ24" s="155"/>
      <c r="AK24" s="846"/>
      <c r="AL24" s="847"/>
      <c r="AM24" s="254"/>
      <c r="AN24" s="603"/>
      <c r="AO24" s="604"/>
      <c r="AP24" s="679"/>
      <c r="AQ24" s="680"/>
      <c r="AR24" s="679"/>
      <c r="AS24" s="680"/>
      <c r="AT24" s="435" t="s">
        <v>6</v>
      </c>
      <c r="AU24" s="474" t="s">
        <v>4</v>
      </c>
      <c r="AV24" s="474"/>
    </row>
    <row r="25" spans="1:48">
      <c r="A25" s="480"/>
      <c r="B25" s="425"/>
      <c r="C25" s="425"/>
      <c r="D25" s="681"/>
      <c r="E25" s="682"/>
      <c r="F25" s="255"/>
      <c r="G25" s="903"/>
      <c r="H25" s="904"/>
      <c r="I25" s="255"/>
      <c r="J25" s="681"/>
      <c r="K25" s="682"/>
      <c r="L25" s="255"/>
      <c r="M25" s="681"/>
      <c r="N25" s="682"/>
      <c r="O25" s="255"/>
      <c r="P25" s="681"/>
      <c r="Q25" s="682"/>
      <c r="R25" s="245"/>
      <c r="S25" s="681"/>
      <c r="T25" s="682"/>
      <c r="U25" s="255"/>
      <c r="V25" s="617"/>
      <c r="W25" s="618"/>
      <c r="X25" s="255"/>
      <c r="Y25" s="681"/>
      <c r="Z25" s="682"/>
      <c r="AA25" s="255"/>
      <c r="AB25" s="617"/>
      <c r="AC25" s="618"/>
      <c r="AD25" s="157"/>
      <c r="AE25" s="687"/>
      <c r="AF25" s="688"/>
      <c r="AG25" s="157"/>
      <c r="AH25" s="617"/>
      <c r="AI25" s="618"/>
      <c r="AJ25" s="157"/>
      <c r="AK25" s="848"/>
      <c r="AL25" s="849"/>
      <c r="AM25" s="255"/>
      <c r="AN25" s="605"/>
      <c r="AO25" s="606"/>
      <c r="AP25" s="681"/>
      <c r="AQ25" s="682"/>
      <c r="AR25" s="681"/>
      <c r="AS25" s="682"/>
      <c r="AT25" s="436" t="s">
        <v>7</v>
      </c>
      <c r="AU25" s="425" t="s">
        <v>5</v>
      </c>
      <c r="AV25" s="425"/>
    </row>
    <row r="26" spans="1:48">
      <c r="A26" s="482">
        <v>1</v>
      </c>
      <c r="B26" s="483">
        <v>2</v>
      </c>
      <c r="C26" s="483">
        <v>3</v>
      </c>
      <c r="D26" s="27">
        <v>4</v>
      </c>
      <c r="E26" s="27">
        <v>5</v>
      </c>
      <c r="F26" s="27"/>
      <c r="G26" s="266">
        <v>18</v>
      </c>
      <c r="H26" s="26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9">
        <v>18</v>
      </c>
      <c r="W26" s="379">
        <v>19</v>
      </c>
      <c r="X26" s="27"/>
      <c r="Y26" s="27">
        <v>8</v>
      </c>
      <c r="Z26" s="27">
        <v>9</v>
      </c>
      <c r="AA26" s="27"/>
      <c r="AB26" s="513">
        <v>20</v>
      </c>
      <c r="AC26" s="379">
        <v>21</v>
      </c>
      <c r="AD26" s="379"/>
      <c r="AE26" s="379">
        <v>22</v>
      </c>
      <c r="AF26" s="379">
        <v>23</v>
      </c>
      <c r="AG26" s="379"/>
      <c r="AH26" s="379">
        <v>24</v>
      </c>
      <c r="AI26" s="379">
        <v>25</v>
      </c>
      <c r="AJ26" s="379"/>
      <c r="AK26" s="379">
        <v>26</v>
      </c>
      <c r="AL26" s="379">
        <v>27</v>
      </c>
      <c r="AM26" s="27"/>
      <c r="AN26" s="27"/>
      <c r="AO26" s="27"/>
      <c r="AP26" s="483">
        <v>30</v>
      </c>
      <c r="AQ26" s="483">
        <v>31</v>
      </c>
      <c r="AR26" s="483">
        <v>32</v>
      </c>
      <c r="AS26" s="426">
        <v>33</v>
      </c>
      <c r="AT26" s="437">
        <v>34</v>
      </c>
      <c r="AU26" s="426">
        <v>35</v>
      </c>
      <c r="AV26" s="426"/>
    </row>
    <row r="27" spans="1:48">
      <c r="A27" s="484" t="s">
        <v>22</v>
      </c>
      <c r="B27" s="450"/>
      <c r="C27" s="450"/>
      <c r="D27" s="247">
        <v>22</v>
      </c>
      <c r="E27" s="247"/>
      <c r="F27" s="247"/>
      <c r="G27" s="318"/>
      <c r="H27" s="159"/>
      <c r="I27" s="247"/>
      <c r="J27" s="247">
        <v>22</v>
      </c>
      <c r="K27" s="247"/>
      <c r="L27" s="247"/>
      <c r="M27" s="247">
        <v>22</v>
      </c>
      <c r="N27" s="247"/>
      <c r="O27" s="247"/>
      <c r="P27" s="247">
        <v>22</v>
      </c>
      <c r="Q27" s="247"/>
      <c r="R27" s="247"/>
      <c r="S27" s="247"/>
      <c r="T27" s="247"/>
      <c r="U27" s="247"/>
      <c r="V27" s="159"/>
      <c r="W27" s="159"/>
      <c r="X27" s="247"/>
      <c r="Y27" s="247"/>
      <c r="Z27" s="247"/>
      <c r="AA27" s="247"/>
      <c r="AB27" s="159">
        <v>24</v>
      </c>
      <c r="AC27" s="514"/>
      <c r="AD27" s="159"/>
      <c r="AE27" s="159"/>
      <c r="AF27" s="159"/>
      <c r="AG27" s="159"/>
      <c r="AH27" s="159">
        <v>24</v>
      </c>
      <c r="AI27" s="159"/>
      <c r="AJ27" s="159"/>
      <c r="AK27" s="159">
        <v>24</v>
      </c>
      <c r="AL27" s="159"/>
      <c r="AM27" s="247"/>
      <c r="AN27" s="247"/>
      <c r="AO27" s="247"/>
      <c r="AP27" s="247"/>
      <c r="AQ27" s="247"/>
      <c r="AR27" s="247"/>
      <c r="AS27" s="247"/>
      <c r="AT27" s="438"/>
      <c r="AU27" s="445"/>
      <c r="AV27" s="427"/>
    </row>
    <row r="28" spans="1:48" s="237" customFormat="1" ht="45.75" thickBot="1">
      <c r="A28" s="522" t="s">
        <v>23</v>
      </c>
      <c r="B28" s="523"/>
      <c r="C28" s="523"/>
      <c r="D28" s="256">
        <v>90</v>
      </c>
      <c r="E28" s="256"/>
      <c r="F28" s="257"/>
      <c r="G28" s="319"/>
      <c r="H28" s="160"/>
      <c r="I28" s="279"/>
      <c r="J28" s="256">
        <v>150</v>
      </c>
      <c r="K28" s="256"/>
      <c r="L28" s="256"/>
      <c r="M28" s="256">
        <v>20</v>
      </c>
      <c r="N28" s="256"/>
      <c r="O28" s="256"/>
      <c r="P28" s="256">
        <v>200</v>
      </c>
      <c r="Q28" s="256"/>
      <c r="R28" s="256"/>
      <c r="S28" s="256"/>
      <c r="T28" s="256"/>
      <c r="U28" s="256"/>
      <c r="V28" s="518"/>
      <c r="W28" s="160"/>
      <c r="X28" s="257"/>
      <c r="Y28" s="256"/>
      <c r="Z28" s="256"/>
      <c r="AA28" s="258"/>
      <c r="AB28" s="160">
        <v>200</v>
      </c>
      <c r="AC28" s="515"/>
      <c r="AD28" s="160"/>
      <c r="AE28" s="160"/>
      <c r="AF28" s="160"/>
      <c r="AG28" s="160"/>
      <c r="AH28" s="160">
        <v>30</v>
      </c>
      <c r="AI28" s="160"/>
      <c r="AJ28" s="160"/>
      <c r="AK28" s="160">
        <v>200</v>
      </c>
      <c r="AL28" s="160"/>
      <c r="AM28" s="256"/>
      <c r="AN28" s="256"/>
      <c r="AO28" s="256"/>
      <c r="AP28" s="524"/>
      <c r="AQ28" s="524"/>
      <c r="AR28" s="524"/>
      <c r="AS28" s="524"/>
      <c r="AT28" s="525"/>
      <c r="AU28" s="526"/>
      <c r="AV28" s="525"/>
    </row>
    <row r="29" spans="1:48" ht="93" thickTop="1">
      <c r="A29" s="225" t="s">
        <v>68</v>
      </c>
      <c r="B29" s="485"/>
      <c r="C29" s="485" t="s">
        <v>191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80"/>
      <c r="W29" s="380"/>
      <c r="X29" s="325"/>
      <c r="Y29" s="325"/>
      <c r="Z29" s="325"/>
      <c r="AA29" s="325"/>
      <c r="AB29" s="380"/>
      <c r="AC29" s="516">
        <f>AB29*AB27</f>
        <v>0</v>
      </c>
      <c r="AD29" s="380">
        <f>AC29*AU29</f>
        <v>0</v>
      </c>
      <c r="AE29" s="380"/>
      <c r="AF29" s="380">
        <f>AE29*AE27</f>
        <v>0</v>
      </c>
      <c r="AG29" s="380">
        <f>AF29*AU29</f>
        <v>0</v>
      </c>
      <c r="AH29" s="380"/>
      <c r="AI29" s="380"/>
      <c r="AJ29" s="380"/>
      <c r="AK29" s="380"/>
      <c r="AL29" s="380"/>
      <c r="AM29" s="325"/>
      <c r="AN29" s="325"/>
      <c r="AO29" s="325"/>
      <c r="AP29" s="486"/>
      <c r="AQ29" s="486"/>
      <c r="AR29" s="486"/>
      <c r="AS29" s="486"/>
      <c r="AT29" s="297">
        <f>E29+H29+K29+N29+Q29+T29+W29+Z29+AC29+AF29+AI29+AL29+AO29+AQ29+AS29</f>
        <v>0</v>
      </c>
      <c r="AU29" s="304">
        <v>510</v>
      </c>
      <c r="AV29" s="487">
        <f>AT29*AU29</f>
        <v>0</v>
      </c>
    </row>
    <row r="30" spans="1:48">
      <c r="A30" s="225" t="s">
        <v>223</v>
      </c>
      <c r="B30" s="485"/>
      <c r="C30" s="485" t="s">
        <v>191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80"/>
      <c r="W30" s="380"/>
      <c r="X30" s="325"/>
      <c r="Y30" s="325"/>
      <c r="Z30" s="325"/>
      <c r="AA30" s="325"/>
      <c r="AB30" s="380"/>
      <c r="AC30" s="516"/>
      <c r="AD30" s="380">
        <f t="shared" ref="AD30:AD52" si="0">AC30*AU30</f>
        <v>0</v>
      </c>
      <c r="AE30" s="380"/>
      <c r="AF30" s="380">
        <f>AE30*AE27</f>
        <v>0</v>
      </c>
      <c r="AG30" s="380">
        <f t="shared" ref="AG30:AG52" si="1">AF30*AU30</f>
        <v>0</v>
      </c>
      <c r="AH30" s="380"/>
      <c r="AI30" s="380"/>
      <c r="AJ30" s="380"/>
      <c r="AK30" s="380"/>
      <c r="AL30" s="380"/>
      <c r="AM30" s="325"/>
      <c r="AN30" s="325"/>
      <c r="AO30" s="325"/>
      <c r="AP30" s="486"/>
      <c r="AQ30" s="486"/>
      <c r="AR30" s="486"/>
      <c r="AS30" s="486"/>
      <c r="AT30" s="297">
        <f t="shared" ref="AT30:AT52" si="2">E30+H30+K30+N30+Q30+T30+W30+Z30+AC30+AF30+AI30+AL30+AO30+AQ30+AS30</f>
        <v>0</v>
      </c>
      <c r="AU30" s="304">
        <v>502.2</v>
      </c>
      <c r="AV30" s="487">
        <f t="shared" ref="AV30:AV52" si="3">AT30*AU30</f>
        <v>0</v>
      </c>
    </row>
    <row r="31" spans="1:48">
      <c r="A31" s="225" t="s">
        <v>216</v>
      </c>
      <c r="B31" s="485"/>
      <c r="C31" s="485" t="s">
        <v>191</v>
      </c>
      <c r="D31" s="325"/>
      <c r="E31" s="325">
        <f>D31*D27</f>
        <v>0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80"/>
      <c r="W31" s="380"/>
      <c r="X31" s="325"/>
      <c r="Y31" s="325"/>
      <c r="Z31" s="325"/>
      <c r="AA31" s="325"/>
      <c r="AB31" s="380"/>
      <c r="AC31" s="516">
        <f>AB31*AB27</f>
        <v>0</v>
      </c>
      <c r="AD31" s="380">
        <f t="shared" si="0"/>
        <v>0</v>
      </c>
      <c r="AE31" s="380"/>
      <c r="AF31" s="380">
        <f>AE31*AE27</f>
        <v>0</v>
      </c>
      <c r="AG31" s="380">
        <f t="shared" si="1"/>
        <v>0</v>
      </c>
      <c r="AH31" s="380"/>
      <c r="AI31" s="380"/>
      <c r="AJ31" s="380"/>
      <c r="AK31" s="380"/>
      <c r="AL31" s="380"/>
      <c r="AM31" s="325"/>
      <c r="AN31" s="325"/>
      <c r="AO31" s="325"/>
      <c r="AP31" s="486"/>
      <c r="AQ31" s="486"/>
      <c r="AR31" s="486"/>
      <c r="AS31" s="486"/>
      <c r="AT31" s="297">
        <f t="shared" si="2"/>
        <v>0</v>
      </c>
      <c r="AU31" s="304">
        <v>555</v>
      </c>
      <c r="AV31" s="487">
        <f t="shared" si="3"/>
        <v>0</v>
      </c>
    </row>
    <row r="32" spans="1:48" ht="138">
      <c r="A32" s="225" t="s">
        <v>24</v>
      </c>
      <c r="B32" s="485"/>
      <c r="C32" s="485" t="s">
        <v>191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80"/>
      <c r="W32" s="380"/>
      <c r="X32" s="325"/>
      <c r="Y32" s="325"/>
      <c r="Z32" s="325"/>
      <c r="AA32" s="325"/>
      <c r="AB32" s="380"/>
      <c r="AC32" s="516"/>
      <c r="AD32" s="380">
        <f t="shared" si="0"/>
        <v>0</v>
      </c>
      <c r="AE32" s="380"/>
      <c r="AF32" s="380"/>
      <c r="AG32" s="380">
        <f t="shared" si="1"/>
        <v>0</v>
      </c>
      <c r="AH32" s="380"/>
      <c r="AI32" s="380"/>
      <c r="AJ32" s="380"/>
      <c r="AK32" s="380"/>
      <c r="AL32" s="380"/>
      <c r="AM32" s="325"/>
      <c r="AN32" s="325"/>
      <c r="AO32" s="325"/>
      <c r="AP32" s="486"/>
      <c r="AQ32" s="486"/>
      <c r="AR32" s="486"/>
      <c r="AS32" s="486"/>
      <c r="AT32" s="259">
        <f t="shared" si="2"/>
        <v>0</v>
      </c>
      <c r="AU32" s="304">
        <v>241.5</v>
      </c>
      <c r="AV32" s="487">
        <f t="shared" si="3"/>
        <v>0</v>
      </c>
    </row>
    <row r="33" spans="1:48" ht="60">
      <c r="A33" s="225" t="s">
        <v>288</v>
      </c>
      <c r="B33" s="485"/>
      <c r="C33" s="485" t="s">
        <v>191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80"/>
      <c r="W33" s="380"/>
      <c r="X33" s="325"/>
      <c r="Y33" s="325"/>
      <c r="Z33" s="325"/>
      <c r="AA33" s="325"/>
      <c r="AB33" s="380"/>
      <c r="AC33" s="516">
        <f>AB33*AB27</f>
        <v>0</v>
      </c>
      <c r="AD33" s="380">
        <f t="shared" si="0"/>
        <v>0</v>
      </c>
      <c r="AE33" s="380"/>
      <c r="AF33" s="380">
        <f>AE33*AE27</f>
        <v>0</v>
      </c>
      <c r="AG33" s="380">
        <f t="shared" si="1"/>
        <v>0</v>
      </c>
      <c r="AH33" s="380"/>
      <c r="AI33" s="380"/>
      <c r="AJ33" s="380"/>
      <c r="AK33" s="380"/>
      <c r="AL33" s="380"/>
      <c r="AM33" s="325"/>
      <c r="AN33" s="325"/>
      <c r="AO33" s="325"/>
      <c r="AP33" s="486"/>
      <c r="AQ33" s="486"/>
      <c r="AR33" s="486"/>
      <c r="AS33" s="486"/>
      <c r="AT33" s="259">
        <f t="shared" si="2"/>
        <v>0</v>
      </c>
      <c r="AU33" s="304">
        <v>343.5</v>
      </c>
      <c r="AV33" s="487">
        <f t="shared" si="3"/>
        <v>0</v>
      </c>
    </row>
    <row r="34" spans="1:48">
      <c r="A34" s="225" t="s">
        <v>25</v>
      </c>
      <c r="B34" s="485"/>
      <c r="C34" s="485" t="s">
        <v>191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80"/>
      <c r="W34" s="380"/>
      <c r="X34" s="325"/>
      <c r="Y34" s="325"/>
      <c r="Z34" s="325"/>
      <c r="AA34" s="325"/>
      <c r="AB34" s="380"/>
      <c r="AC34" s="516"/>
      <c r="AD34" s="380">
        <f t="shared" si="0"/>
        <v>0</v>
      </c>
      <c r="AE34" s="380"/>
      <c r="AF34" s="380"/>
      <c r="AG34" s="380">
        <f t="shared" si="1"/>
        <v>0</v>
      </c>
      <c r="AH34" s="380"/>
      <c r="AI34" s="380"/>
      <c r="AJ34" s="380"/>
      <c r="AK34" s="380"/>
      <c r="AL34" s="380"/>
      <c r="AM34" s="325"/>
      <c r="AN34" s="325"/>
      <c r="AO34" s="325"/>
      <c r="AP34" s="486"/>
      <c r="AQ34" s="486"/>
      <c r="AR34" s="486"/>
      <c r="AS34" s="486"/>
      <c r="AT34" s="297">
        <f t="shared" si="2"/>
        <v>0</v>
      </c>
      <c r="AU34" s="304"/>
      <c r="AV34" s="487">
        <f t="shared" si="3"/>
        <v>0</v>
      </c>
    </row>
    <row r="35" spans="1:48" ht="60">
      <c r="A35" s="225" t="s">
        <v>295</v>
      </c>
      <c r="B35" s="485"/>
      <c r="C35" s="485" t="s">
        <v>191</v>
      </c>
      <c r="D35" s="325"/>
      <c r="E35" s="325"/>
      <c r="F35" s="325"/>
      <c r="G35" s="325"/>
      <c r="H35" s="325">
        <f>G35*G27</f>
        <v>0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80"/>
      <c r="W35" s="380"/>
      <c r="X35" s="325"/>
      <c r="Y35" s="325"/>
      <c r="Z35" s="325"/>
      <c r="AA35" s="325"/>
      <c r="AB35" s="380"/>
      <c r="AC35" s="516"/>
      <c r="AD35" s="380">
        <f t="shared" si="0"/>
        <v>0</v>
      </c>
      <c r="AE35" s="380"/>
      <c r="AF35" s="380"/>
      <c r="AG35" s="380">
        <f t="shared" si="1"/>
        <v>0</v>
      </c>
      <c r="AH35" s="380"/>
      <c r="AI35" s="380"/>
      <c r="AJ35" s="380"/>
      <c r="AK35" s="380"/>
      <c r="AL35" s="380"/>
      <c r="AM35" s="325"/>
      <c r="AN35" s="325"/>
      <c r="AO35" s="325"/>
      <c r="AP35" s="486"/>
      <c r="AQ35" s="486"/>
      <c r="AR35" s="486"/>
      <c r="AS35" s="486"/>
      <c r="AT35" s="259">
        <f t="shared" si="2"/>
        <v>0</v>
      </c>
      <c r="AU35" s="304">
        <v>195</v>
      </c>
      <c r="AV35" s="487">
        <f t="shared" si="3"/>
        <v>0</v>
      </c>
    </row>
    <row r="36" spans="1:48">
      <c r="A36" s="288" t="s">
        <v>220</v>
      </c>
      <c r="B36" s="485"/>
      <c r="C36" s="485" t="s">
        <v>191</v>
      </c>
      <c r="D36" s="325">
        <v>0.11999</v>
      </c>
      <c r="E36" s="325">
        <f>D36*D27</f>
        <v>2.63978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80"/>
      <c r="W36" s="380"/>
      <c r="X36" s="325"/>
      <c r="Y36" s="325"/>
      <c r="Z36" s="325"/>
      <c r="AA36" s="325"/>
      <c r="AB36" s="380"/>
      <c r="AC36" s="516"/>
      <c r="AD36" s="380">
        <f t="shared" si="0"/>
        <v>0</v>
      </c>
      <c r="AE36" s="380"/>
      <c r="AF36" s="380"/>
      <c r="AG36" s="380">
        <f t="shared" si="1"/>
        <v>0</v>
      </c>
      <c r="AH36" s="380"/>
      <c r="AI36" s="380"/>
      <c r="AJ36" s="380"/>
      <c r="AK36" s="380"/>
      <c r="AL36" s="380"/>
      <c r="AM36" s="325"/>
      <c r="AN36" s="325"/>
      <c r="AO36" s="325"/>
      <c r="AP36" s="486"/>
      <c r="AQ36" s="486"/>
      <c r="AR36" s="486"/>
      <c r="AS36" s="486"/>
      <c r="AT36" s="297">
        <f t="shared" si="2"/>
        <v>2.63978</v>
      </c>
      <c r="AU36" s="304">
        <v>450</v>
      </c>
      <c r="AV36" s="487">
        <f t="shared" si="3"/>
        <v>1187.9010000000001</v>
      </c>
    </row>
    <row r="37" spans="1:48">
      <c r="A37" s="225" t="s">
        <v>26</v>
      </c>
      <c r="B37" s="485"/>
      <c r="C37" s="485" t="s">
        <v>191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80"/>
      <c r="W37" s="380"/>
      <c r="X37" s="325"/>
      <c r="Y37" s="325"/>
      <c r="Z37" s="325"/>
      <c r="AA37" s="325"/>
      <c r="AB37" s="380"/>
      <c r="AC37" s="516"/>
      <c r="AD37" s="380">
        <f t="shared" si="0"/>
        <v>0</v>
      </c>
      <c r="AE37" s="380"/>
      <c r="AF37" s="380"/>
      <c r="AG37" s="380">
        <f t="shared" si="1"/>
        <v>0</v>
      </c>
      <c r="AH37" s="380"/>
      <c r="AI37" s="380"/>
      <c r="AJ37" s="380"/>
      <c r="AK37" s="380"/>
      <c r="AL37" s="380"/>
      <c r="AM37" s="325"/>
      <c r="AN37" s="325"/>
      <c r="AO37" s="325"/>
      <c r="AP37" s="486"/>
      <c r="AQ37" s="486"/>
      <c r="AR37" s="486"/>
      <c r="AS37" s="486"/>
      <c r="AT37" s="297">
        <f t="shared" si="2"/>
        <v>0</v>
      </c>
      <c r="AU37" s="304"/>
      <c r="AV37" s="487">
        <f t="shared" si="3"/>
        <v>0</v>
      </c>
    </row>
    <row r="38" spans="1:48" ht="92.25">
      <c r="A38" s="225" t="s">
        <v>214</v>
      </c>
      <c r="B38" s="485"/>
      <c r="C38" s="485" t="s">
        <v>191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80"/>
      <c r="W38" s="380"/>
      <c r="X38" s="325"/>
      <c r="Y38" s="325"/>
      <c r="Z38" s="325"/>
      <c r="AA38" s="325"/>
      <c r="AB38" s="380"/>
      <c r="AC38" s="516"/>
      <c r="AD38" s="380">
        <f t="shared" si="0"/>
        <v>0</v>
      </c>
      <c r="AE38" s="380"/>
      <c r="AF38" s="380"/>
      <c r="AG38" s="380">
        <f t="shared" si="1"/>
        <v>0</v>
      </c>
      <c r="AH38" s="380"/>
      <c r="AI38" s="380"/>
      <c r="AJ38" s="380"/>
      <c r="AK38" s="380"/>
      <c r="AL38" s="380"/>
      <c r="AM38" s="325"/>
      <c r="AN38" s="325"/>
      <c r="AO38" s="325"/>
      <c r="AP38" s="486"/>
      <c r="AQ38" s="486"/>
      <c r="AR38" s="486"/>
      <c r="AS38" s="486"/>
      <c r="AT38" s="297">
        <f t="shared" si="2"/>
        <v>0</v>
      </c>
      <c r="AU38" s="306"/>
      <c r="AV38" s="487">
        <f t="shared" si="3"/>
        <v>0</v>
      </c>
    </row>
    <row r="39" spans="1:48" ht="60">
      <c r="A39" s="225" t="s">
        <v>27</v>
      </c>
      <c r="B39" s="485"/>
      <c r="C39" s="485" t="s">
        <v>191</v>
      </c>
      <c r="D39" s="325">
        <v>3.5999999999999999E-3</v>
      </c>
      <c r="E39" s="325">
        <f>D39*D27</f>
        <v>7.9199999999999993E-2</v>
      </c>
      <c r="F39" s="325"/>
      <c r="G39" s="325"/>
      <c r="H39" s="325">
        <f>G39*G27</f>
        <v>0</v>
      </c>
      <c r="I39" s="325"/>
      <c r="J39" s="325">
        <v>4.0000000000000001E-3</v>
      </c>
      <c r="K39" s="325">
        <f>J39*J27</f>
        <v>8.7999999999999995E-2</v>
      </c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80"/>
      <c r="W39" s="380">
        <f>V39*V27</f>
        <v>0</v>
      </c>
      <c r="X39" s="325"/>
      <c r="Y39" s="325"/>
      <c r="Z39" s="325"/>
      <c r="AA39" s="325"/>
      <c r="AB39" s="380"/>
      <c r="AC39" s="516"/>
      <c r="AD39" s="380">
        <f t="shared" si="0"/>
        <v>0</v>
      </c>
      <c r="AE39" s="380"/>
      <c r="AF39" s="380">
        <f>AE39*AE27</f>
        <v>0</v>
      </c>
      <c r="AG39" s="380">
        <f t="shared" si="1"/>
        <v>0</v>
      </c>
      <c r="AH39" s="380"/>
      <c r="AI39" s="380"/>
      <c r="AJ39" s="380"/>
      <c r="AK39" s="380"/>
      <c r="AL39" s="380"/>
      <c r="AM39" s="325"/>
      <c r="AN39" s="325"/>
      <c r="AO39" s="325"/>
      <c r="AP39" s="486"/>
      <c r="AQ39" s="486"/>
      <c r="AR39" s="486"/>
      <c r="AS39" s="486"/>
      <c r="AT39" s="259">
        <f>E39+H39+K39+N39+Q39+T39+W39+Z39+AC39+AF39+AI39+AL39+AO39+AQ39+AS39</f>
        <v>0.16719999999999999</v>
      </c>
      <c r="AU39" s="307">
        <v>1020</v>
      </c>
      <c r="AV39" s="487">
        <f t="shared" si="3"/>
        <v>170.54399999999998</v>
      </c>
    </row>
    <row r="40" spans="1:48">
      <c r="A40" s="225" t="s">
        <v>28</v>
      </c>
      <c r="B40" s="485"/>
      <c r="C40" s="485" t="s">
        <v>191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80"/>
      <c r="W40" s="380"/>
      <c r="X40" s="325"/>
      <c r="Y40" s="325"/>
      <c r="Z40" s="325"/>
      <c r="AA40" s="325"/>
      <c r="AB40" s="380"/>
      <c r="AC40" s="516"/>
      <c r="AD40" s="380">
        <f t="shared" si="0"/>
        <v>0</v>
      </c>
      <c r="AE40" s="380"/>
      <c r="AF40" s="380"/>
      <c r="AG40" s="380">
        <f t="shared" si="1"/>
        <v>0</v>
      </c>
      <c r="AH40" s="380"/>
      <c r="AI40" s="380"/>
      <c r="AJ40" s="380"/>
      <c r="AK40" s="380"/>
      <c r="AL40" s="380"/>
      <c r="AM40" s="325"/>
      <c r="AN40" s="325"/>
      <c r="AO40" s="325"/>
      <c r="AP40" s="486"/>
      <c r="AQ40" s="486"/>
      <c r="AR40" s="486"/>
      <c r="AS40" s="486"/>
      <c r="AT40" s="297">
        <f t="shared" si="2"/>
        <v>0</v>
      </c>
      <c r="AU40" s="307"/>
      <c r="AV40" s="487">
        <f t="shared" si="3"/>
        <v>0</v>
      </c>
    </row>
    <row r="41" spans="1:48">
      <c r="A41" s="225" t="s">
        <v>219</v>
      </c>
      <c r="B41" s="485"/>
      <c r="C41" s="485" t="s">
        <v>191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80"/>
      <c r="W41" s="380"/>
      <c r="X41" s="325"/>
      <c r="Y41" s="325"/>
      <c r="Z41" s="325"/>
      <c r="AA41" s="325"/>
      <c r="AB41" s="380"/>
      <c r="AC41" s="516"/>
      <c r="AD41" s="380">
        <f t="shared" si="0"/>
        <v>0</v>
      </c>
      <c r="AE41" s="380"/>
      <c r="AF41" s="380"/>
      <c r="AG41" s="380">
        <f t="shared" si="1"/>
        <v>0</v>
      </c>
      <c r="AH41" s="380"/>
      <c r="AI41" s="380"/>
      <c r="AJ41" s="380"/>
      <c r="AK41" s="380"/>
      <c r="AL41" s="380"/>
      <c r="AM41" s="325"/>
      <c r="AN41" s="325"/>
      <c r="AO41" s="325"/>
      <c r="AP41" s="486"/>
      <c r="AQ41" s="486"/>
      <c r="AR41" s="486"/>
      <c r="AS41" s="486"/>
      <c r="AT41" s="297">
        <f t="shared" si="2"/>
        <v>0</v>
      </c>
      <c r="AU41" s="307"/>
      <c r="AV41" s="487">
        <f t="shared" si="3"/>
        <v>0</v>
      </c>
    </row>
    <row r="42" spans="1:48" ht="60">
      <c r="A42" s="225" t="s">
        <v>29</v>
      </c>
      <c r="B42" s="485"/>
      <c r="C42" s="485" t="s">
        <v>191</v>
      </c>
      <c r="D42" s="325">
        <v>1.8E-3</v>
      </c>
      <c r="E42" s="325">
        <f>D42*D27</f>
        <v>3.9599999999999996E-2</v>
      </c>
      <c r="F42" s="325"/>
      <c r="G42" s="325"/>
      <c r="H42" s="325"/>
      <c r="I42" s="325"/>
      <c r="J42" s="325">
        <v>1.5E-3</v>
      </c>
      <c r="K42" s="325">
        <f>J42*J27</f>
        <v>3.3000000000000002E-2</v>
      </c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80"/>
      <c r="W42" s="380">
        <f>V42*V27</f>
        <v>0</v>
      </c>
      <c r="X42" s="325"/>
      <c r="Y42" s="325"/>
      <c r="Z42" s="325"/>
      <c r="AA42" s="325"/>
      <c r="AB42" s="380">
        <v>2E-3</v>
      </c>
      <c r="AC42" s="516">
        <f>AB42*AB27</f>
        <v>4.8000000000000001E-2</v>
      </c>
      <c r="AD42" s="380">
        <f t="shared" si="0"/>
        <v>10.8</v>
      </c>
      <c r="AE42" s="380"/>
      <c r="AF42" s="380">
        <f>AE42*AE27</f>
        <v>0</v>
      </c>
      <c r="AG42" s="380">
        <f t="shared" si="1"/>
        <v>0</v>
      </c>
      <c r="AH42" s="380"/>
      <c r="AI42" s="380"/>
      <c r="AJ42" s="380"/>
      <c r="AK42" s="380"/>
      <c r="AL42" s="380"/>
      <c r="AM42" s="325"/>
      <c r="AN42" s="325"/>
      <c r="AO42" s="325"/>
      <c r="AP42" s="486"/>
      <c r="AQ42" s="486"/>
      <c r="AR42" s="486"/>
      <c r="AS42" s="486"/>
      <c r="AT42" s="259">
        <f t="shared" si="2"/>
        <v>0.1206</v>
      </c>
      <c r="AU42" s="307">
        <v>225</v>
      </c>
      <c r="AV42" s="487">
        <f t="shared" si="3"/>
        <v>27.134999999999998</v>
      </c>
    </row>
    <row r="43" spans="1:48">
      <c r="A43" s="225" t="s">
        <v>196</v>
      </c>
      <c r="B43" s="485"/>
      <c r="C43" s="485" t="s">
        <v>191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80"/>
      <c r="W43" s="380"/>
      <c r="X43" s="325"/>
      <c r="Y43" s="325"/>
      <c r="Z43" s="325"/>
      <c r="AA43" s="325"/>
      <c r="AB43" s="380"/>
      <c r="AC43" s="516"/>
      <c r="AD43" s="380">
        <f t="shared" si="0"/>
        <v>0</v>
      </c>
      <c r="AE43" s="380"/>
      <c r="AF43" s="380"/>
      <c r="AG43" s="380">
        <f t="shared" si="1"/>
        <v>0</v>
      </c>
      <c r="AH43" s="380"/>
      <c r="AI43" s="380"/>
      <c r="AJ43" s="380"/>
      <c r="AK43" s="380">
        <v>0.2</v>
      </c>
      <c r="AL43" s="380">
        <f>AK43*AK27</f>
        <v>4.8000000000000007</v>
      </c>
      <c r="AM43" s="325"/>
      <c r="AN43" s="325"/>
      <c r="AO43" s="325"/>
      <c r="AP43" s="486"/>
      <c r="AQ43" s="486"/>
      <c r="AR43" s="486"/>
      <c r="AS43" s="486"/>
      <c r="AT43" s="297">
        <f t="shared" si="2"/>
        <v>4.8000000000000007</v>
      </c>
      <c r="AU43" s="307">
        <v>67.5</v>
      </c>
      <c r="AV43" s="487">
        <f t="shared" si="3"/>
        <v>324.00000000000006</v>
      </c>
    </row>
    <row r="44" spans="1:48" ht="60">
      <c r="A44" s="225" t="s">
        <v>213</v>
      </c>
      <c r="B44" s="485"/>
      <c r="C44" s="485" t="s">
        <v>192</v>
      </c>
      <c r="D44" s="325"/>
      <c r="E44" s="325">
        <f>D44*D27</f>
        <v>0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>
        <f>P44*P27</f>
        <v>0</v>
      </c>
      <c r="R44" s="325"/>
      <c r="S44" s="325"/>
      <c r="T44" s="325"/>
      <c r="U44" s="325"/>
      <c r="V44" s="380"/>
      <c r="W44" s="380">
        <f>V44*V27</f>
        <v>0</v>
      </c>
      <c r="X44" s="325"/>
      <c r="Y44" s="325"/>
      <c r="Z44" s="325"/>
      <c r="AA44" s="325"/>
      <c r="AB44" s="380"/>
      <c r="AC44" s="516"/>
      <c r="AD44" s="380">
        <f t="shared" si="0"/>
        <v>0</v>
      </c>
      <c r="AE44" s="380"/>
      <c r="AF44" s="380"/>
      <c r="AG44" s="380">
        <f t="shared" si="1"/>
        <v>0</v>
      </c>
      <c r="AH44" s="380"/>
      <c r="AI44" s="380"/>
      <c r="AJ44" s="380"/>
      <c r="AK44" s="380"/>
      <c r="AL44" s="380"/>
      <c r="AM44" s="325"/>
      <c r="AN44" s="325"/>
      <c r="AO44" s="325"/>
      <c r="AP44" s="486"/>
      <c r="AQ44" s="486"/>
      <c r="AR44" s="486"/>
      <c r="AS44" s="486"/>
      <c r="AT44" s="259">
        <f t="shared" si="2"/>
        <v>0</v>
      </c>
      <c r="AU44" s="307">
        <v>388.5</v>
      </c>
      <c r="AV44" s="487">
        <f t="shared" si="3"/>
        <v>0</v>
      </c>
    </row>
    <row r="45" spans="1:48" ht="60">
      <c r="A45" s="225" t="s">
        <v>195</v>
      </c>
      <c r="B45" s="485"/>
      <c r="C45" s="485" t="s">
        <v>191</v>
      </c>
      <c r="D45" s="325"/>
      <c r="E45" s="325">
        <f>D45*D27</f>
        <v>0</v>
      </c>
      <c r="F45" s="325"/>
      <c r="G45" s="325"/>
      <c r="H45" s="325">
        <f>G45*G27</f>
        <v>0</v>
      </c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80"/>
      <c r="W45" s="380"/>
      <c r="X45" s="325"/>
      <c r="Y45" s="325"/>
      <c r="Z45" s="325"/>
      <c r="AA45" s="325"/>
      <c r="AB45" s="380"/>
      <c r="AC45" s="516"/>
      <c r="AD45" s="380">
        <f t="shared" si="0"/>
        <v>0</v>
      </c>
      <c r="AE45" s="380"/>
      <c r="AF45" s="380"/>
      <c r="AG45" s="380">
        <f t="shared" si="1"/>
        <v>0</v>
      </c>
      <c r="AH45" s="380"/>
      <c r="AI45" s="380"/>
      <c r="AJ45" s="380"/>
      <c r="AK45" s="380"/>
      <c r="AL45" s="380"/>
      <c r="AM45" s="325"/>
      <c r="AN45" s="325"/>
      <c r="AO45" s="325"/>
      <c r="AP45" s="486"/>
      <c r="AQ45" s="486"/>
      <c r="AR45" s="486"/>
      <c r="AS45" s="486"/>
      <c r="AT45" s="259">
        <f t="shared" si="2"/>
        <v>0</v>
      </c>
      <c r="AU45" s="307">
        <v>298.5</v>
      </c>
      <c r="AV45" s="487">
        <f t="shared" si="3"/>
        <v>0</v>
      </c>
    </row>
    <row r="46" spans="1:48">
      <c r="A46" s="225" t="s">
        <v>346</v>
      </c>
      <c r="B46" s="485"/>
      <c r="C46" s="485" t="s">
        <v>191</v>
      </c>
      <c r="D46" s="325">
        <v>1.027E-2</v>
      </c>
      <c r="E46" s="325">
        <f>D46*D27</f>
        <v>0.22594</v>
      </c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80"/>
      <c r="W46" s="380"/>
      <c r="X46" s="325"/>
      <c r="Y46" s="325"/>
      <c r="Z46" s="325"/>
      <c r="AA46" s="325"/>
      <c r="AB46" s="380"/>
      <c r="AC46" s="516"/>
      <c r="AD46" s="380">
        <f t="shared" si="0"/>
        <v>0</v>
      </c>
      <c r="AE46" s="380"/>
      <c r="AF46" s="380"/>
      <c r="AG46" s="380">
        <f t="shared" si="1"/>
        <v>0</v>
      </c>
      <c r="AH46" s="380"/>
      <c r="AI46" s="380"/>
      <c r="AJ46" s="380"/>
      <c r="AK46" s="380"/>
      <c r="AL46" s="380"/>
      <c r="AM46" s="325"/>
      <c r="AN46" s="325"/>
      <c r="AO46" s="325"/>
      <c r="AP46" s="486"/>
      <c r="AQ46" s="486"/>
      <c r="AR46" s="486"/>
      <c r="AS46" s="486"/>
      <c r="AT46" s="297">
        <f t="shared" si="2"/>
        <v>0.22594</v>
      </c>
      <c r="AU46" s="307">
        <v>262.5</v>
      </c>
      <c r="AV46" s="487">
        <f t="shared" si="3"/>
        <v>59.309249999999999</v>
      </c>
    </row>
    <row r="47" spans="1:48" ht="60">
      <c r="A47" s="225" t="s">
        <v>31</v>
      </c>
      <c r="B47" s="485"/>
      <c r="C47" s="485" t="s">
        <v>191</v>
      </c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80"/>
      <c r="W47" s="380"/>
      <c r="X47" s="325"/>
      <c r="Y47" s="325"/>
      <c r="Z47" s="325"/>
      <c r="AA47" s="325"/>
      <c r="AB47" s="380">
        <v>1.086E-2</v>
      </c>
      <c r="AC47" s="516">
        <f>AB47*AB27</f>
        <v>0.26063999999999998</v>
      </c>
      <c r="AD47" s="380">
        <f t="shared" si="0"/>
        <v>72.32759999999999</v>
      </c>
      <c r="AE47" s="380"/>
      <c r="AF47" s="380">
        <f>AE47*AE27</f>
        <v>0</v>
      </c>
      <c r="AG47" s="380">
        <f t="shared" si="1"/>
        <v>0</v>
      </c>
      <c r="AH47" s="380"/>
      <c r="AI47" s="380"/>
      <c r="AJ47" s="380"/>
      <c r="AK47" s="380"/>
      <c r="AL47" s="380"/>
      <c r="AM47" s="325"/>
      <c r="AN47" s="325"/>
      <c r="AO47" s="325"/>
      <c r="AP47" s="486"/>
      <c r="AQ47" s="486"/>
      <c r="AR47" s="486"/>
      <c r="AS47" s="486"/>
      <c r="AT47" s="259">
        <f t="shared" si="2"/>
        <v>0.26063999999999998</v>
      </c>
      <c r="AU47" s="307">
        <v>277.5</v>
      </c>
      <c r="AV47" s="487">
        <f>AT47*AU47</f>
        <v>72.32759999999999</v>
      </c>
    </row>
    <row r="48" spans="1:48">
      <c r="A48" s="225" t="s">
        <v>32</v>
      </c>
      <c r="B48" s="485"/>
      <c r="C48" s="485" t="s">
        <v>191</v>
      </c>
      <c r="D48" s="325"/>
      <c r="E48" s="325">
        <f>D48*D27</f>
        <v>0</v>
      </c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80"/>
      <c r="W48" s="380"/>
      <c r="X48" s="325"/>
      <c r="Y48" s="325"/>
      <c r="Z48" s="325"/>
      <c r="AA48" s="325"/>
      <c r="AB48" s="380"/>
      <c r="AC48" s="516"/>
      <c r="AD48" s="380">
        <f t="shared" si="0"/>
        <v>0</v>
      </c>
      <c r="AE48" s="380"/>
      <c r="AF48" s="380"/>
      <c r="AG48" s="380">
        <f t="shared" si="1"/>
        <v>0</v>
      </c>
      <c r="AH48" s="380"/>
      <c r="AI48" s="380"/>
      <c r="AJ48" s="380"/>
      <c r="AK48" s="380"/>
      <c r="AL48" s="380"/>
      <c r="AM48" s="325"/>
      <c r="AN48" s="325"/>
      <c r="AO48" s="325"/>
      <c r="AP48" s="486"/>
      <c r="AQ48" s="486"/>
      <c r="AR48" s="486"/>
      <c r="AS48" s="486"/>
      <c r="AT48" s="297">
        <f t="shared" si="2"/>
        <v>0</v>
      </c>
      <c r="AU48" s="307">
        <v>316.44</v>
      </c>
      <c r="AV48" s="487">
        <f t="shared" si="3"/>
        <v>0</v>
      </c>
    </row>
    <row r="49" spans="1:48">
      <c r="A49" s="225" t="s">
        <v>317</v>
      </c>
      <c r="B49" s="485"/>
      <c r="C49" s="485" t="s">
        <v>191</v>
      </c>
      <c r="D49" s="325"/>
      <c r="E49" s="325"/>
      <c r="F49" s="325"/>
      <c r="G49" s="325"/>
      <c r="H49" s="325"/>
      <c r="I49" s="325"/>
      <c r="J49" s="325"/>
      <c r="K49" s="325">
        <f>J49*J27</f>
        <v>0</v>
      </c>
      <c r="L49" s="325"/>
      <c r="M49" s="325"/>
      <c r="N49" s="325"/>
      <c r="O49" s="325"/>
      <c r="P49" s="325"/>
      <c r="Q49" s="325"/>
      <c r="R49" s="325"/>
      <c r="S49" s="325"/>
      <c r="T49" s="325">
        <f>S49*S27</f>
        <v>0</v>
      </c>
      <c r="U49" s="325"/>
      <c r="V49" s="380"/>
      <c r="W49" s="380">
        <f>V49*V27</f>
        <v>0</v>
      </c>
      <c r="X49" s="325"/>
      <c r="Y49" s="325"/>
      <c r="Z49" s="325">
        <f>Y49*Y27</f>
        <v>0</v>
      </c>
      <c r="AA49" s="325"/>
      <c r="AB49" s="380"/>
      <c r="AC49" s="516"/>
      <c r="AD49" s="380">
        <f t="shared" si="0"/>
        <v>0</v>
      </c>
      <c r="AE49" s="380"/>
      <c r="AF49" s="380"/>
      <c r="AG49" s="380">
        <f t="shared" si="1"/>
        <v>0</v>
      </c>
      <c r="AH49" s="380"/>
      <c r="AI49" s="380"/>
      <c r="AJ49" s="380"/>
      <c r="AK49" s="380"/>
      <c r="AL49" s="380"/>
      <c r="AM49" s="325"/>
      <c r="AN49" s="325"/>
      <c r="AO49" s="325"/>
      <c r="AP49" s="486"/>
      <c r="AQ49" s="486"/>
      <c r="AR49" s="486"/>
      <c r="AS49" s="486"/>
      <c r="AT49" s="297">
        <f t="shared" si="2"/>
        <v>0</v>
      </c>
      <c r="AU49" s="307">
        <v>787.5</v>
      </c>
      <c r="AV49" s="487">
        <f t="shared" si="3"/>
        <v>0</v>
      </c>
    </row>
    <row r="50" spans="1:48">
      <c r="A50" s="225" t="s">
        <v>33</v>
      </c>
      <c r="B50" s="485"/>
      <c r="C50" s="485" t="s">
        <v>193</v>
      </c>
      <c r="D50" s="325"/>
      <c r="E50" s="325">
        <f>D50*D27</f>
        <v>0</v>
      </c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80"/>
      <c r="W50" s="380"/>
      <c r="X50" s="325"/>
      <c r="Y50" s="325"/>
      <c r="Z50" s="325">
        <f>Y50*Y27</f>
        <v>0</v>
      </c>
      <c r="AA50" s="325"/>
      <c r="AB50" s="380"/>
      <c r="AC50" s="516"/>
      <c r="AD50" s="380">
        <f t="shared" si="0"/>
        <v>0</v>
      </c>
      <c r="AE50" s="380"/>
      <c r="AF50" s="380"/>
      <c r="AG50" s="380">
        <f>AF50/0.04*AU50</f>
        <v>0</v>
      </c>
      <c r="AH50" s="380"/>
      <c r="AI50" s="380"/>
      <c r="AJ50" s="380"/>
      <c r="AK50" s="380"/>
      <c r="AL50" s="380"/>
      <c r="AM50" s="325"/>
      <c r="AN50" s="325"/>
      <c r="AO50" s="325"/>
      <c r="AP50" s="486"/>
      <c r="AQ50" s="486"/>
      <c r="AR50" s="486"/>
      <c r="AS50" s="486"/>
      <c r="AT50" s="298">
        <f>(E50+H50+K50+N50+Q50+T50+W50+Z50+AC50+AF50+AI50+AL50+AO50+AQ50+AS50)/0.04</f>
        <v>0</v>
      </c>
      <c r="AU50" s="307">
        <v>10.5</v>
      </c>
      <c r="AV50" s="487">
        <f t="shared" si="3"/>
        <v>0</v>
      </c>
    </row>
    <row r="51" spans="1:48" ht="60">
      <c r="A51" s="226" t="s">
        <v>317</v>
      </c>
      <c r="B51" s="488"/>
      <c r="C51" s="485" t="s">
        <v>191</v>
      </c>
      <c r="D51" s="325"/>
      <c r="E51" s="325"/>
      <c r="F51" s="325"/>
      <c r="G51" s="326"/>
      <c r="H51" s="326"/>
      <c r="I51" s="325"/>
      <c r="J51" s="326"/>
      <c r="K51" s="325"/>
      <c r="L51" s="325"/>
      <c r="M51" s="326"/>
      <c r="N51" s="325"/>
      <c r="O51" s="325"/>
      <c r="P51" s="326"/>
      <c r="Q51" s="326"/>
      <c r="R51" s="325"/>
      <c r="S51" s="326"/>
      <c r="T51" s="326"/>
      <c r="U51" s="325"/>
      <c r="V51" s="381"/>
      <c r="W51" s="381">
        <f>V51*V27</f>
        <v>0</v>
      </c>
      <c r="X51" s="325"/>
      <c r="Y51" s="326"/>
      <c r="Z51" s="326"/>
      <c r="AA51" s="325"/>
      <c r="AB51" s="381"/>
      <c r="AC51" s="517"/>
      <c r="AD51" s="380">
        <f t="shared" si="0"/>
        <v>0</v>
      </c>
      <c r="AE51" s="381"/>
      <c r="AF51" s="381"/>
      <c r="AG51" s="380">
        <f t="shared" si="1"/>
        <v>0</v>
      </c>
      <c r="AH51" s="381"/>
      <c r="AI51" s="381"/>
      <c r="AJ51" s="380"/>
      <c r="AK51" s="381"/>
      <c r="AL51" s="381"/>
      <c r="AM51" s="325"/>
      <c r="AN51" s="326"/>
      <c r="AO51" s="326"/>
      <c r="AP51" s="489"/>
      <c r="AQ51" s="489"/>
      <c r="AR51" s="489"/>
      <c r="AS51" s="489"/>
      <c r="AT51" s="259">
        <f t="shared" si="2"/>
        <v>0</v>
      </c>
      <c r="AU51" s="306">
        <v>591.84</v>
      </c>
      <c r="AV51" s="487">
        <f t="shared" si="3"/>
        <v>0</v>
      </c>
    </row>
    <row r="52" spans="1:48" ht="60">
      <c r="A52" s="227" t="s">
        <v>34</v>
      </c>
      <c r="B52" s="488"/>
      <c r="C52" s="485" t="s">
        <v>191</v>
      </c>
      <c r="D52" s="326">
        <v>3.5999999999999999E-3</v>
      </c>
      <c r="E52" s="326">
        <f>D52*D27</f>
        <v>7.9199999999999993E-2</v>
      </c>
      <c r="F52" s="325"/>
      <c r="G52" s="326"/>
      <c r="H52" s="326"/>
      <c r="I52" s="325"/>
      <c r="J52" s="326"/>
      <c r="K52" s="325"/>
      <c r="L52" s="325"/>
      <c r="M52" s="326"/>
      <c r="N52" s="325"/>
      <c r="O52" s="325"/>
      <c r="P52" s="326"/>
      <c r="Q52" s="326"/>
      <c r="R52" s="325"/>
      <c r="S52" s="326"/>
      <c r="T52" s="326"/>
      <c r="U52" s="325"/>
      <c r="V52" s="381"/>
      <c r="W52" s="381"/>
      <c r="X52" s="325"/>
      <c r="Y52" s="326"/>
      <c r="Z52" s="326"/>
      <c r="AA52" s="325"/>
      <c r="AB52" s="381"/>
      <c r="AC52" s="517"/>
      <c r="AD52" s="380">
        <f t="shared" si="0"/>
        <v>0</v>
      </c>
      <c r="AE52" s="381"/>
      <c r="AF52" s="381">
        <f>AE52*AE27</f>
        <v>0</v>
      </c>
      <c r="AG52" s="380">
        <f t="shared" si="1"/>
        <v>0</v>
      </c>
      <c r="AH52" s="381"/>
      <c r="AI52" s="381"/>
      <c r="AJ52" s="380"/>
      <c r="AK52" s="381"/>
      <c r="AL52" s="381"/>
      <c r="AM52" s="325"/>
      <c r="AN52" s="326"/>
      <c r="AO52" s="326"/>
      <c r="AP52" s="489"/>
      <c r="AQ52" s="489"/>
      <c r="AR52" s="489"/>
      <c r="AS52" s="489"/>
      <c r="AT52" s="259">
        <f t="shared" si="2"/>
        <v>7.9199999999999993E-2</v>
      </c>
      <c r="AU52" s="306">
        <v>52.5</v>
      </c>
      <c r="AV52" s="487">
        <f t="shared" si="3"/>
        <v>4.1579999999999995</v>
      </c>
    </row>
    <row r="53" spans="1:48" ht="59.25" customHeight="1">
      <c r="A53" s="1" t="s">
        <v>74</v>
      </c>
      <c r="B53" s="474" t="s">
        <v>75</v>
      </c>
      <c r="C53" s="474" t="s">
        <v>9</v>
      </c>
      <c r="D53" s="607" t="str">
        <f>D23</f>
        <v>рыба запеченая в слив с</v>
      </c>
      <c r="E53" s="608"/>
      <c r="F53" s="294"/>
      <c r="G53" s="607">
        <f>G19</f>
        <v>0</v>
      </c>
      <c r="H53" s="608"/>
      <c r="I53" s="294"/>
      <c r="J53" s="607" t="str">
        <f>J23</f>
        <v>картофель запеченый</v>
      </c>
      <c r="K53" s="608"/>
      <c r="L53" s="294"/>
      <c r="M53" s="607" t="str">
        <f>M23</f>
        <v>ржаной</v>
      </c>
      <c r="N53" s="608"/>
      <c r="O53" s="294"/>
      <c r="P53" s="607" t="str">
        <f>P23</f>
        <v>кисель</v>
      </c>
      <c r="Q53" s="608"/>
      <c r="R53" s="294"/>
      <c r="S53" s="607">
        <f>S19</f>
        <v>0</v>
      </c>
      <c r="T53" s="608"/>
      <c r="U53" s="294"/>
      <c r="V53" s="601">
        <f>V19</f>
        <v>0</v>
      </c>
      <c r="W53" s="602"/>
      <c r="X53" s="294"/>
      <c r="Y53" s="607">
        <f>Y19</f>
        <v>0</v>
      </c>
      <c r="Z53" s="608"/>
      <c r="AA53" s="294"/>
      <c r="AB53" s="613" t="str">
        <f>AB23</f>
        <v>щи вегет</v>
      </c>
      <c r="AC53" s="614"/>
      <c r="AD53" s="153"/>
      <c r="AE53" s="613">
        <f>AE23</f>
        <v>0</v>
      </c>
      <c r="AF53" s="614"/>
      <c r="AG53" s="153"/>
      <c r="AH53" s="613" t="str">
        <f>AH23</f>
        <v>Хлеб пшеничный</v>
      </c>
      <c r="AI53" s="614"/>
      <c r="AJ53" s="153"/>
      <c r="AK53" s="613" t="str">
        <f>AK23</f>
        <v>сок</v>
      </c>
      <c r="AL53" s="614"/>
      <c r="AM53" s="294"/>
      <c r="AN53" s="607">
        <f>AN23</f>
        <v>0</v>
      </c>
      <c r="AO53" s="608"/>
      <c r="AP53" s="677"/>
      <c r="AQ53" s="678"/>
      <c r="AR53" s="677"/>
      <c r="AS53" s="678"/>
      <c r="AT53" s="434"/>
      <c r="AU53" s="481"/>
      <c r="AV53" s="423"/>
    </row>
    <row r="54" spans="1:48">
      <c r="A54" s="1"/>
      <c r="B54" s="474"/>
      <c r="C54" s="474" t="s">
        <v>10</v>
      </c>
      <c r="D54" s="609"/>
      <c r="E54" s="610"/>
      <c r="F54" s="295"/>
      <c r="G54" s="609"/>
      <c r="H54" s="610"/>
      <c r="I54" s="295"/>
      <c r="J54" s="609"/>
      <c r="K54" s="610"/>
      <c r="L54" s="295"/>
      <c r="M54" s="609"/>
      <c r="N54" s="610"/>
      <c r="O54" s="295"/>
      <c r="P54" s="609"/>
      <c r="Q54" s="610"/>
      <c r="R54" s="295"/>
      <c r="S54" s="609"/>
      <c r="T54" s="610"/>
      <c r="U54" s="295"/>
      <c r="V54" s="603"/>
      <c r="W54" s="604"/>
      <c r="X54" s="295"/>
      <c r="Y54" s="609"/>
      <c r="Z54" s="610"/>
      <c r="AA54" s="295"/>
      <c r="AB54" s="615"/>
      <c r="AC54" s="616"/>
      <c r="AD54" s="155"/>
      <c r="AE54" s="615"/>
      <c r="AF54" s="616"/>
      <c r="AG54" s="155"/>
      <c r="AH54" s="615"/>
      <c r="AI54" s="616"/>
      <c r="AJ54" s="155"/>
      <c r="AK54" s="615"/>
      <c r="AL54" s="616"/>
      <c r="AM54" s="295"/>
      <c r="AN54" s="609"/>
      <c r="AO54" s="610"/>
      <c r="AP54" s="679"/>
      <c r="AQ54" s="680"/>
      <c r="AR54" s="679"/>
      <c r="AS54" s="680"/>
      <c r="AT54" s="435" t="s">
        <v>6</v>
      </c>
      <c r="AU54" s="474" t="s">
        <v>4</v>
      </c>
      <c r="AV54" s="474"/>
    </row>
    <row r="55" spans="1:48">
      <c r="A55" s="2"/>
      <c r="B55" s="425"/>
      <c r="C55" s="425"/>
      <c r="D55" s="611"/>
      <c r="E55" s="612"/>
      <c r="F55" s="296"/>
      <c r="G55" s="611"/>
      <c r="H55" s="612"/>
      <c r="I55" s="296"/>
      <c r="J55" s="611"/>
      <c r="K55" s="612"/>
      <c r="L55" s="296"/>
      <c r="M55" s="611"/>
      <c r="N55" s="612"/>
      <c r="O55" s="296"/>
      <c r="P55" s="611"/>
      <c r="Q55" s="612"/>
      <c r="R55" s="296"/>
      <c r="S55" s="611"/>
      <c r="T55" s="612"/>
      <c r="U55" s="296"/>
      <c r="V55" s="605"/>
      <c r="W55" s="606"/>
      <c r="X55" s="296"/>
      <c r="Y55" s="611"/>
      <c r="Z55" s="612"/>
      <c r="AA55" s="296"/>
      <c r="AB55" s="617"/>
      <c r="AC55" s="618"/>
      <c r="AD55" s="157"/>
      <c r="AE55" s="617"/>
      <c r="AF55" s="618"/>
      <c r="AG55" s="157"/>
      <c r="AH55" s="617"/>
      <c r="AI55" s="618"/>
      <c r="AJ55" s="157"/>
      <c r="AK55" s="617"/>
      <c r="AL55" s="618"/>
      <c r="AM55" s="296"/>
      <c r="AN55" s="611"/>
      <c r="AO55" s="612"/>
      <c r="AP55" s="681"/>
      <c r="AQ55" s="682"/>
      <c r="AR55" s="681"/>
      <c r="AS55" s="682"/>
      <c r="AT55" s="436" t="s">
        <v>7</v>
      </c>
      <c r="AU55" s="425" t="s">
        <v>5</v>
      </c>
      <c r="AV55" s="425"/>
    </row>
    <row r="56" spans="1:48">
      <c r="A56" s="34">
        <v>1</v>
      </c>
      <c r="B56" s="483">
        <v>2</v>
      </c>
      <c r="C56" s="483">
        <v>3</v>
      </c>
      <c r="D56" s="27">
        <v>4</v>
      </c>
      <c r="E56" s="27">
        <v>5</v>
      </c>
      <c r="F56" s="27"/>
      <c r="G56" s="27">
        <v>6</v>
      </c>
      <c r="H56" s="27">
        <v>7</v>
      </c>
      <c r="I56" s="27"/>
      <c r="J56" s="27">
        <v>8</v>
      </c>
      <c r="K56" s="27">
        <v>9</v>
      </c>
      <c r="L56" s="27"/>
      <c r="M56" s="27">
        <v>10</v>
      </c>
      <c r="N56" s="27">
        <v>11</v>
      </c>
      <c r="O56" s="27"/>
      <c r="P56" s="27">
        <v>12</v>
      </c>
      <c r="Q56" s="27">
        <v>13</v>
      </c>
      <c r="R56" s="27"/>
      <c r="S56" s="27">
        <v>22</v>
      </c>
      <c r="T56" s="27">
        <v>23</v>
      </c>
      <c r="U56" s="27"/>
      <c r="V56" s="378">
        <v>20</v>
      </c>
      <c r="W56" s="378">
        <v>21</v>
      </c>
      <c r="X56" s="27"/>
      <c r="Y56" s="27">
        <v>18</v>
      </c>
      <c r="Z56" s="27">
        <v>19</v>
      </c>
      <c r="AA56" s="27"/>
      <c r="AB56" s="513">
        <v>20</v>
      </c>
      <c r="AC56" s="379">
        <v>21</v>
      </c>
      <c r="AD56" s="379"/>
      <c r="AE56" s="379">
        <v>22</v>
      </c>
      <c r="AF56" s="379">
        <v>23</v>
      </c>
      <c r="AG56" s="379"/>
      <c r="AH56" s="379">
        <v>24</v>
      </c>
      <c r="AI56" s="379">
        <v>25</v>
      </c>
      <c r="AJ56" s="379"/>
      <c r="AK56" s="379">
        <v>26</v>
      </c>
      <c r="AL56" s="379">
        <v>27</v>
      </c>
      <c r="AM56" s="27"/>
      <c r="AN56" s="27">
        <v>28</v>
      </c>
      <c r="AO56" s="27">
        <v>29</v>
      </c>
      <c r="AP56" s="483">
        <v>30</v>
      </c>
      <c r="AQ56" s="483">
        <v>31</v>
      </c>
      <c r="AR56" s="483">
        <v>32</v>
      </c>
      <c r="AS56" s="426">
        <v>33</v>
      </c>
      <c r="AT56" s="437">
        <v>34</v>
      </c>
      <c r="AU56" s="426">
        <v>35</v>
      </c>
      <c r="AV56" s="426"/>
    </row>
    <row r="57" spans="1:48">
      <c r="A57" s="227" t="s">
        <v>315</v>
      </c>
      <c r="B57" s="450"/>
      <c r="C57" s="485" t="s">
        <v>191</v>
      </c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82"/>
      <c r="W57" s="382"/>
      <c r="X57" s="320"/>
      <c r="Y57" s="320"/>
      <c r="Z57" s="320"/>
      <c r="AA57" s="320"/>
      <c r="AB57" s="519"/>
      <c r="AC57" s="520"/>
      <c r="AD57" s="519">
        <f>AC57*AU57</f>
        <v>0</v>
      </c>
      <c r="AE57" s="519"/>
      <c r="AF57" s="519"/>
      <c r="AG57" s="519">
        <f>AF57*AU57</f>
        <v>0</v>
      </c>
      <c r="AH57" s="519"/>
      <c r="AI57" s="519"/>
      <c r="AJ57" s="519"/>
      <c r="AK57" s="519"/>
      <c r="AL57" s="519"/>
      <c r="AM57" s="320"/>
      <c r="AN57" s="320"/>
      <c r="AO57" s="320"/>
      <c r="AP57" s="450"/>
      <c r="AQ57" s="450"/>
      <c r="AR57" s="450"/>
      <c r="AS57" s="450"/>
      <c r="AT57" s="299">
        <f>E57+H57+K57+N57+Q57+T57+W57+Z57+AC57+AF57+AI57+AL57+AO57+AQ57+AS57</f>
        <v>0</v>
      </c>
      <c r="AU57" s="308">
        <v>2920.05</v>
      </c>
      <c r="AV57" s="427">
        <f>AT57*AU57</f>
        <v>0</v>
      </c>
    </row>
    <row r="58" spans="1:48">
      <c r="A58" s="228" t="s">
        <v>36</v>
      </c>
      <c r="B58" s="488"/>
      <c r="C58" s="485" t="s">
        <v>191</v>
      </c>
      <c r="D58" s="293"/>
      <c r="E58" s="293"/>
      <c r="F58" s="320"/>
      <c r="G58" s="293"/>
      <c r="H58" s="293"/>
      <c r="I58" s="320"/>
      <c r="J58" s="293"/>
      <c r="K58" s="293"/>
      <c r="L58" s="320"/>
      <c r="M58" s="293"/>
      <c r="N58" s="293"/>
      <c r="O58" s="320"/>
      <c r="P58" s="293"/>
      <c r="Q58" s="293"/>
      <c r="R58" s="320"/>
      <c r="S58" s="293"/>
      <c r="T58" s="293"/>
      <c r="U58" s="320"/>
      <c r="V58" s="324"/>
      <c r="W58" s="324"/>
      <c r="X58" s="320"/>
      <c r="Y58" s="293"/>
      <c r="Z58" s="293"/>
      <c r="AA58" s="320"/>
      <c r="AB58" s="381"/>
      <c r="AC58" s="517"/>
      <c r="AD58" s="519">
        <f t="shared" ref="AD58:AD88" si="4">AC58*AU58</f>
        <v>0</v>
      </c>
      <c r="AE58" s="381"/>
      <c r="AF58" s="381"/>
      <c r="AG58" s="519">
        <f t="shared" ref="AG58:AG88" si="5">AF58*AU58</f>
        <v>0</v>
      </c>
      <c r="AH58" s="381"/>
      <c r="AI58" s="381"/>
      <c r="AJ58" s="519"/>
      <c r="AK58" s="381"/>
      <c r="AL58" s="381"/>
      <c r="AM58" s="320"/>
      <c r="AN58" s="293"/>
      <c r="AO58" s="293"/>
      <c r="AP58" s="488"/>
      <c r="AQ58" s="488"/>
      <c r="AR58" s="488"/>
      <c r="AS58" s="488"/>
      <c r="AT58" s="299">
        <f t="shared" ref="AT58:AT93" si="6">E58+H58+K58+N58+Q58+T58+W58+Z58+AC58+AF58+AI58+AL58+AO58+AQ58+AS58</f>
        <v>0</v>
      </c>
      <c r="AU58" s="310">
        <v>142.5</v>
      </c>
      <c r="AV58" s="427">
        <f t="shared" ref="AV58:AV93" si="7">AT58*AU58</f>
        <v>0</v>
      </c>
    </row>
    <row r="59" spans="1:48">
      <c r="A59" s="227" t="s">
        <v>37</v>
      </c>
      <c r="B59" s="485"/>
      <c r="C59" s="485" t="s">
        <v>191</v>
      </c>
      <c r="D59" s="292"/>
      <c r="E59" s="292"/>
      <c r="F59" s="320"/>
      <c r="G59" s="292"/>
      <c r="H59" s="292"/>
      <c r="I59" s="320"/>
      <c r="J59" s="292"/>
      <c r="K59" s="292"/>
      <c r="L59" s="320"/>
      <c r="M59" s="292"/>
      <c r="N59" s="292"/>
      <c r="O59" s="320"/>
      <c r="P59" s="292"/>
      <c r="Q59" s="292"/>
      <c r="R59" s="320"/>
      <c r="S59" s="292"/>
      <c r="T59" s="292"/>
      <c r="U59" s="320"/>
      <c r="V59" s="323"/>
      <c r="W59" s="323"/>
      <c r="X59" s="320"/>
      <c r="Y59" s="292"/>
      <c r="Z59" s="292"/>
      <c r="AA59" s="320"/>
      <c r="AB59" s="380"/>
      <c r="AC59" s="516"/>
      <c r="AD59" s="519">
        <f t="shared" si="4"/>
        <v>0</v>
      </c>
      <c r="AE59" s="380"/>
      <c r="AF59" s="380"/>
      <c r="AG59" s="519">
        <f t="shared" si="5"/>
        <v>0</v>
      </c>
      <c r="AH59" s="380"/>
      <c r="AI59" s="380"/>
      <c r="AJ59" s="519"/>
      <c r="AK59" s="380"/>
      <c r="AL59" s="380"/>
      <c r="AM59" s="320"/>
      <c r="AN59" s="292"/>
      <c r="AO59" s="292"/>
      <c r="AP59" s="485"/>
      <c r="AQ59" s="485"/>
      <c r="AR59" s="485"/>
      <c r="AS59" s="485"/>
      <c r="AT59" s="299">
        <f t="shared" si="6"/>
        <v>0</v>
      </c>
      <c r="AU59" s="311">
        <v>78</v>
      </c>
      <c r="AV59" s="427">
        <f t="shared" si="7"/>
        <v>0</v>
      </c>
    </row>
    <row r="60" spans="1:48" ht="60">
      <c r="A60" s="225" t="s">
        <v>38</v>
      </c>
      <c r="B60" s="485"/>
      <c r="C60" s="485" t="s">
        <v>191</v>
      </c>
      <c r="D60" s="292"/>
      <c r="E60" s="292"/>
      <c r="F60" s="320"/>
      <c r="G60" s="292"/>
      <c r="H60" s="292"/>
      <c r="I60" s="320"/>
      <c r="J60" s="292"/>
      <c r="K60" s="292"/>
      <c r="L60" s="320"/>
      <c r="M60" s="292"/>
      <c r="N60" s="292"/>
      <c r="O60" s="320"/>
      <c r="P60" s="292"/>
      <c r="Q60" s="292"/>
      <c r="R60" s="320"/>
      <c r="S60" s="292"/>
      <c r="T60" s="292"/>
      <c r="U60" s="320"/>
      <c r="V60" s="323"/>
      <c r="W60" s="323"/>
      <c r="X60" s="320"/>
      <c r="Y60" s="292"/>
      <c r="Z60" s="292"/>
      <c r="AA60" s="320"/>
      <c r="AB60" s="380"/>
      <c r="AC60" s="516"/>
      <c r="AD60" s="519">
        <f t="shared" si="4"/>
        <v>0</v>
      </c>
      <c r="AE60" s="380"/>
      <c r="AF60" s="380"/>
      <c r="AG60" s="519">
        <f t="shared" si="5"/>
        <v>0</v>
      </c>
      <c r="AH60" s="380"/>
      <c r="AI60" s="380"/>
      <c r="AJ60" s="519"/>
      <c r="AK60" s="380"/>
      <c r="AL60" s="380"/>
      <c r="AM60" s="320"/>
      <c r="AN60" s="292"/>
      <c r="AO60" s="292"/>
      <c r="AP60" s="485"/>
      <c r="AQ60" s="485"/>
      <c r="AR60" s="485"/>
      <c r="AS60" s="485"/>
      <c r="AT60" s="300">
        <f t="shared" si="6"/>
        <v>0</v>
      </c>
      <c r="AU60" s="311">
        <v>130.5</v>
      </c>
      <c r="AV60" s="427">
        <f t="shared" si="7"/>
        <v>0</v>
      </c>
    </row>
    <row r="61" spans="1:48">
      <c r="A61" s="225" t="s">
        <v>39</v>
      </c>
      <c r="B61" s="485"/>
      <c r="C61" s="485" t="s">
        <v>191</v>
      </c>
      <c r="D61" s="292"/>
      <c r="E61" s="292"/>
      <c r="F61" s="320"/>
      <c r="G61" s="292"/>
      <c r="H61" s="292"/>
      <c r="I61" s="320"/>
      <c r="J61" s="292"/>
      <c r="K61" s="292"/>
      <c r="L61" s="320"/>
      <c r="M61" s="292"/>
      <c r="N61" s="292"/>
      <c r="O61" s="320"/>
      <c r="P61" s="292"/>
      <c r="Q61" s="292"/>
      <c r="R61" s="320"/>
      <c r="S61" s="292"/>
      <c r="T61" s="292"/>
      <c r="U61" s="320"/>
      <c r="V61" s="323"/>
      <c r="W61" s="323"/>
      <c r="X61" s="320"/>
      <c r="Y61" s="292"/>
      <c r="Z61" s="292"/>
      <c r="AA61" s="320"/>
      <c r="AB61" s="380"/>
      <c r="AC61" s="516"/>
      <c r="AD61" s="519">
        <f t="shared" si="4"/>
        <v>0</v>
      </c>
      <c r="AE61" s="380"/>
      <c r="AF61" s="380"/>
      <c r="AG61" s="519">
        <f t="shared" si="5"/>
        <v>0</v>
      </c>
      <c r="AH61" s="380"/>
      <c r="AI61" s="380"/>
      <c r="AJ61" s="519"/>
      <c r="AK61" s="380"/>
      <c r="AL61" s="380"/>
      <c r="AM61" s="320"/>
      <c r="AN61" s="292"/>
      <c r="AO61" s="292"/>
      <c r="AP61" s="485"/>
      <c r="AQ61" s="485"/>
      <c r="AR61" s="485"/>
      <c r="AS61" s="485"/>
      <c r="AT61" s="299">
        <f t="shared" si="6"/>
        <v>0</v>
      </c>
      <c r="AU61" s="311">
        <v>81</v>
      </c>
      <c r="AV61" s="427">
        <f t="shared" si="7"/>
        <v>0</v>
      </c>
    </row>
    <row r="62" spans="1:48">
      <c r="A62" s="288" t="s">
        <v>270</v>
      </c>
      <c r="B62" s="485"/>
      <c r="C62" s="485" t="s">
        <v>191</v>
      </c>
      <c r="D62" s="292"/>
      <c r="E62" s="292"/>
      <c r="F62" s="320"/>
      <c r="G62" s="292"/>
      <c r="H62" s="292"/>
      <c r="I62" s="320"/>
      <c r="J62" s="292"/>
      <c r="K62" s="292"/>
      <c r="L62" s="320"/>
      <c r="M62" s="292"/>
      <c r="N62" s="292"/>
      <c r="O62" s="320"/>
      <c r="P62" s="292"/>
      <c r="Q62" s="292"/>
      <c r="R62" s="320"/>
      <c r="S62" s="292"/>
      <c r="T62" s="292"/>
      <c r="U62" s="320"/>
      <c r="V62" s="323"/>
      <c r="W62" s="323"/>
      <c r="X62" s="320"/>
      <c r="Y62" s="292"/>
      <c r="Z62" s="292"/>
      <c r="AA62" s="320"/>
      <c r="AB62" s="380"/>
      <c r="AC62" s="516"/>
      <c r="AD62" s="519">
        <f t="shared" si="4"/>
        <v>0</v>
      </c>
      <c r="AE62" s="380"/>
      <c r="AF62" s="380"/>
      <c r="AG62" s="519">
        <f t="shared" si="5"/>
        <v>0</v>
      </c>
      <c r="AH62" s="380"/>
      <c r="AI62" s="380"/>
      <c r="AJ62" s="519"/>
      <c r="AK62" s="380"/>
      <c r="AL62" s="380"/>
      <c r="AM62" s="320"/>
      <c r="AN62" s="292"/>
      <c r="AO62" s="292"/>
      <c r="AP62" s="485"/>
      <c r="AQ62" s="485"/>
      <c r="AR62" s="485"/>
      <c r="AS62" s="485"/>
      <c r="AT62" s="299">
        <f t="shared" si="6"/>
        <v>0</v>
      </c>
      <c r="AU62" s="311">
        <v>76.5</v>
      </c>
      <c r="AV62" s="427">
        <f t="shared" si="7"/>
        <v>0</v>
      </c>
    </row>
    <row r="63" spans="1:48" ht="60">
      <c r="A63" s="289" t="s">
        <v>215</v>
      </c>
      <c r="B63" s="485"/>
      <c r="C63" s="485" t="s">
        <v>191</v>
      </c>
      <c r="D63" s="292"/>
      <c r="E63" s="292"/>
      <c r="F63" s="320"/>
      <c r="G63" s="292"/>
      <c r="H63" s="292"/>
      <c r="I63" s="320"/>
      <c r="J63" s="292"/>
      <c r="K63" s="292"/>
      <c r="L63" s="320"/>
      <c r="M63" s="292"/>
      <c r="N63" s="292"/>
      <c r="O63" s="320"/>
      <c r="P63" s="292"/>
      <c r="Q63" s="292"/>
      <c r="R63" s="320"/>
      <c r="S63" s="292"/>
      <c r="T63" s="292"/>
      <c r="U63" s="320"/>
      <c r="V63" s="323"/>
      <c r="W63" s="323"/>
      <c r="X63" s="320"/>
      <c r="Y63" s="292"/>
      <c r="Z63" s="292"/>
      <c r="AA63" s="320"/>
      <c r="AB63" s="380"/>
      <c r="AC63" s="516"/>
      <c r="AD63" s="519">
        <f t="shared" si="4"/>
        <v>0</v>
      </c>
      <c r="AE63" s="380"/>
      <c r="AF63" s="380"/>
      <c r="AG63" s="519">
        <f t="shared" si="5"/>
        <v>0</v>
      </c>
      <c r="AH63" s="380"/>
      <c r="AI63" s="380"/>
      <c r="AJ63" s="519"/>
      <c r="AK63" s="380"/>
      <c r="AL63" s="380"/>
      <c r="AM63" s="320"/>
      <c r="AN63" s="292"/>
      <c r="AO63" s="292"/>
      <c r="AP63" s="485"/>
      <c r="AQ63" s="485"/>
      <c r="AR63" s="485"/>
      <c r="AS63" s="485"/>
      <c r="AT63" s="300">
        <f t="shared" si="6"/>
        <v>0</v>
      </c>
      <c r="AU63" s="311">
        <v>73.5</v>
      </c>
      <c r="AV63" s="427">
        <f t="shared" si="7"/>
        <v>0</v>
      </c>
    </row>
    <row r="64" spans="1:48">
      <c r="A64" s="225" t="s">
        <v>40</v>
      </c>
      <c r="B64" s="485"/>
      <c r="C64" s="485" t="s">
        <v>191</v>
      </c>
      <c r="D64" s="292"/>
      <c r="E64" s="292"/>
      <c r="F64" s="320"/>
      <c r="G64" s="292"/>
      <c r="H64" s="292"/>
      <c r="I64" s="320"/>
      <c r="J64" s="292"/>
      <c r="K64" s="292"/>
      <c r="L64" s="320"/>
      <c r="M64" s="292"/>
      <c r="N64" s="292"/>
      <c r="O64" s="320"/>
      <c r="P64" s="292"/>
      <c r="Q64" s="292"/>
      <c r="R64" s="320"/>
      <c r="S64" s="292"/>
      <c r="T64" s="292"/>
      <c r="U64" s="320"/>
      <c r="V64" s="323"/>
      <c r="W64" s="323"/>
      <c r="X64" s="320"/>
      <c r="Y64" s="292"/>
      <c r="Z64" s="292"/>
      <c r="AA64" s="320"/>
      <c r="AB64" s="380"/>
      <c r="AC64" s="516"/>
      <c r="AD64" s="519">
        <f t="shared" si="4"/>
        <v>0</v>
      </c>
      <c r="AE64" s="380"/>
      <c r="AF64" s="380"/>
      <c r="AG64" s="519">
        <f t="shared" si="5"/>
        <v>0</v>
      </c>
      <c r="AH64" s="380"/>
      <c r="AI64" s="380"/>
      <c r="AJ64" s="519"/>
      <c r="AK64" s="380"/>
      <c r="AL64" s="380"/>
      <c r="AM64" s="320"/>
      <c r="AN64" s="292"/>
      <c r="AO64" s="292"/>
      <c r="AP64" s="485"/>
      <c r="AQ64" s="485"/>
      <c r="AR64" s="485"/>
      <c r="AS64" s="485"/>
      <c r="AT64" s="299">
        <f t="shared" si="6"/>
        <v>0</v>
      </c>
      <c r="AU64" s="311"/>
      <c r="AV64" s="427">
        <f t="shared" si="7"/>
        <v>0</v>
      </c>
    </row>
    <row r="65" spans="1:48">
      <c r="A65" s="225" t="s">
        <v>189</v>
      </c>
      <c r="B65" s="485"/>
      <c r="C65" s="485" t="s">
        <v>191</v>
      </c>
      <c r="D65" s="292"/>
      <c r="E65" s="292"/>
      <c r="F65" s="320"/>
      <c r="G65" s="292"/>
      <c r="H65" s="292"/>
      <c r="I65" s="320"/>
      <c r="J65" s="292"/>
      <c r="K65" s="292"/>
      <c r="L65" s="320"/>
      <c r="M65" s="292"/>
      <c r="N65" s="292"/>
      <c r="O65" s="320"/>
      <c r="P65" s="292"/>
      <c r="Q65" s="292"/>
      <c r="R65" s="320"/>
      <c r="S65" s="292"/>
      <c r="T65" s="292"/>
      <c r="U65" s="320"/>
      <c r="V65" s="323"/>
      <c r="W65" s="323"/>
      <c r="X65" s="320"/>
      <c r="Y65" s="292"/>
      <c r="Z65" s="292"/>
      <c r="AA65" s="320"/>
      <c r="AB65" s="380"/>
      <c r="AC65" s="516"/>
      <c r="AD65" s="519">
        <f t="shared" si="4"/>
        <v>0</v>
      </c>
      <c r="AE65" s="380"/>
      <c r="AF65" s="380"/>
      <c r="AG65" s="519">
        <f t="shared" si="5"/>
        <v>0</v>
      </c>
      <c r="AH65" s="380"/>
      <c r="AI65" s="380"/>
      <c r="AJ65" s="519"/>
      <c r="AK65" s="380"/>
      <c r="AL65" s="380"/>
      <c r="AM65" s="320"/>
      <c r="AN65" s="292"/>
      <c r="AO65" s="292"/>
      <c r="AP65" s="485"/>
      <c r="AQ65" s="485"/>
      <c r="AR65" s="485"/>
      <c r="AS65" s="485"/>
      <c r="AT65" s="299">
        <f t="shared" si="6"/>
        <v>0</v>
      </c>
      <c r="AU65" s="311"/>
      <c r="AV65" s="427">
        <f t="shared" si="7"/>
        <v>0</v>
      </c>
    </row>
    <row r="66" spans="1:48">
      <c r="A66" s="225" t="s">
        <v>41</v>
      </c>
      <c r="B66" s="485"/>
      <c r="C66" s="485" t="s">
        <v>191</v>
      </c>
      <c r="D66" s="292"/>
      <c r="E66" s="292"/>
      <c r="F66" s="320"/>
      <c r="G66" s="292"/>
      <c r="H66" s="292"/>
      <c r="I66" s="320"/>
      <c r="J66" s="292"/>
      <c r="K66" s="292"/>
      <c r="L66" s="320"/>
      <c r="M66" s="292"/>
      <c r="N66" s="292"/>
      <c r="O66" s="320"/>
      <c r="P66" s="292"/>
      <c r="Q66" s="292"/>
      <c r="R66" s="320"/>
      <c r="S66" s="292"/>
      <c r="T66" s="292"/>
      <c r="U66" s="320"/>
      <c r="V66" s="323"/>
      <c r="W66" s="323"/>
      <c r="X66" s="320"/>
      <c r="Y66" s="292"/>
      <c r="Z66" s="292"/>
      <c r="AA66" s="320"/>
      <c r="AB66" s="380"/>
      <c r="AC66" s="516"/>
      <c r="AD66" s="519">
        <f t="shared" si="4"/>
        <v>0</v>
      </c>
      <c r="AE66" s="380"/>
      <c r="AF66" s="380"/>
      <c r="AG66" s="519">
        <f t="shared" si="5"/>
        <v>0</v>
      </c>
      <c r="AH66" s="380"/>
      <c r="AI66" s="380"/>
      <c r="AJ66" s="519"/>
      <c r="AK66" s="380"/>
      <c r="AL66" s="380"/>
      <c r="AM66" s="320"/>
      <c r="AN66" s="292"/>
      <c r="AO66" s="292"/>
      <c r="AP66" s="485"/>
      <c r="AQ66" s="485"/>
      <c r="AR66" s="485"/>
      <c r="AS66" s="485"/>
      <c r="AT66" s="299">
        <f t="shared" si="6"/>
        <v>0</v>
      </c>
      <c r="AU66" s="311"/>
      <c r="AV66" s="427">
        <f t="shared" si="7"/>
        <v>0</v>
      </c>
    </row>
    <row r="67" spans="1:48" ht="60">
      <c r="A67" s="225" t="s">
        <v>42</v>
      </c>
      <c r="B67" s="485"/>
      <c r="C67" s="485" t="s">
        <v>191</v>
      </c>
      <c r="D67" s="292"/>
      <c r="E67" s="292"/>
      <c r="F67" s="320"/>
      <c r="G67" s="292"/>
      <c r="H67" s="292"/>
      <c r="I67" s="320"/>
      <c r="J67" s="292"/>
      <c r="K67" s="292"/>
      <c r="L67" s="320"/>
      <c r="M67" s="292"/>
      <c r="N67" s="292"/>
      <c r="O67" s="320"/>
      <c r="P67" s="292">
        <v>0.01</v>
      </c>
      <c r="Q67" s="292">
        <f>P67*P27</f>
        <v>0.22</v>
      </c>
      <c r="R67" s="320"/>
      <c r="S67" s="292"/>
      <c r="T67" s="292"/>
      <c r="U67" s="320"/>
      <c r="V67" s="323"/>
      <c r="W67" s="323"/>
      <c r="X67" s="320"/>
      <c r="Y67" s="292"/>
      <c r="Z67" s="292"/>
      <c r="AA67" s="320"/>
      <c r="AB67" s="380"/>
      <c r="AC67" s="516"/>
      <c r="AD67" s="519">
        <f t="shared" si="4"/>
        <v>0</v>
      </c>
      <c r="AE67" s="380"/>
      <c r="AF67" s="380"/>
      <c r="AG67" s="519">
        <f t="shared" si="5"/>
        <v>0</v>
      </c>
      <c r="AH67" s="380"/>
      <c r="AI67" s="380"/>
      <c r="AJ67" s="519"/>
      <c r="AK67" s="380"/>
      <c r="AL67" s="380"/>
      <c r="AM67" s="320"/>
      <c r="AN67" s="292"/>
      <c r="AO67" s="292"/>
      <c r="AP67" s="485"/>
      <c r="AQ67" s="485"/>
      <c r="AR67" s="485"/>
      <c r="AS67" s="485"/>
      <c r="AT67" s="300">
        <f>E67+H67+K67+N67+Q67+T67+W67+Z67+AC67+AF67+AI67+AL67+AO67+AQ67+AS67</f>
        <v>0.22</v>
      </c>
      <c r="AU67" s="311">
        <v>97.5</v>
      </c>
      <c r="AV67" s="427">
        <f t="shared" si="7"/>
        <v>21.45</v>
      </c>
    </row>
    <row r="68" spans="1:48">
      <c r="A68" s="225" t="s">
        <v>43</v>
      </c>
      <c r="B68" s="485"/>
      <c r="C68" s="485" t="s">
        <v>191</v>
      </c>
      <c r="D68" s="292"/>
      <c r="E68" s="292"/>
      <c r="F68" s="320"/>
      <c r="G68" s="292"/>
      <c r="H68" s="292"/>
      <c r="I68" s="320"/>
      <c r="J68" s="292"/>
      <c r="K68" s="292"/>
      <c r="L68" s="320"/>
      <c r="M68" s="292"/>
      <c r="N68" s="292"/>
      <c r="O68" s="320"/>
      <c r="P68" s="292"/>
      <c r="Q68" s="292"/>
      <c r="R68" s="320"/>
      <c r="S68" s="292"/>
      <c r="T68" s="292"/>
      <c r="U68" s="320"/>
      <c r="V68" s="323"/>
      <c r="W68" s="323"/>
      <c r="X68" s="320"/>
      <c r="Y68" s="292"/>
      <c r="Z68" s="292"/>
      <c r="AA68" s="320"/>
      <c r="AB68" s="380"/>
      <c r="AC68" s="516"/>
      <c r="AD68" s="519">
        <f t="shared" si="4"/>
        <v>0</v>
      </c>
      <c r="AE68" s="380"/>
      <c r="AF68" s="380"/>
      <c r="AG68" s="519">
        <f t="shared" si="5"/>
        <v>0</v>
      </c>
      <c r="AH68" s="380"/>
      <c r="AI68" s="380"/>
      <c r="AJ68" s="519"/>
      <c r="AK68" s="380"/>
      <c r="AL68" s="380"/>
      <c r="AM68" s="320"/>
      <c r="AN68" s="292"/>
      <c r="AO68" s="292"/>
      <c r="AP68" s="485"/>
      <c r="AQ68" s="485"/>
      <c r="AR68" s="485"/>
      <c r="AS68" s="485"/>
      <c r="AT68" s="299">
        <f t="shared" si="6"/>
        <v>0</v>
      </c>
      <c r="AU68" s="311"/>
      <c r="AV68" s="427">
        <f t="shared" si="7"/>
        <v>0</v>
      </c>
    </row>
    <row r="69" spans="1:48">
      <c r="A69" s="225" t="s">
        <v>280</v>
      </c>
      <c r="B69" s="485"/>
      <c r="C69" s="485" t="s">
        <v>191</v>
      </c>
      <c r="D69" s="292"/>
      <c r="E69" s="292"/>
      <c r="F69" s="320"/>
      <c r="G69" s="292"/>
      <c r="H69" s="292"/>
      <c r="I69" s="320"/>
      <c r="J69" s="292"/>
      <c r="K69" s="292"/>
      <c r="L69" s="320"/>
      <c r="M69" s="292"/>
      <c r="N69" s="292"/>
      <c r="O69" s="320"/>
      <c r="P69" s="292"/>
      <c r="Q69" s="292"/>
      <c r="R69" s="320"/>
      <c r="S69" s="292"/>
      <c r="T69" s="292"/>
      <c r="U69" s="320"/>
      <c r="V69" s="323"/>
      <c r="W69" s="323"/>
      <c r="X69" s="320"/>
      <c r="Y69" s="292"/>
      <c r="Z69" s="292"/>
      <c r="AA69" s="320"/>
      <c r="AB69" s="380"/>
      <c r="AC69" s="516"/>
      <c r="AD69" s="519">
        <f t="shared" si="4"/>
        <v>0</v>
      </c>
      <c r="AE69" s="380"/>
      <c r="AF69" s="380"/>
      <c r="AG69" s="519">
        <f t="shared" si="5"/>
        <v>0</v>
      </c>
      <c r="AH69" s="380"/>
      <c r="AI69" s="380"/>
      <c r="AJ69" s="519"/>
      <c r="AK69" s="380"/>
      <c r="AL69" s="380"/>
      <c r="AM69" s="320"/>
      <c r="AN69" s="292"/>
      <c r="AO69" s="292"/>
      <c r="AP69" s="485"/>
      <c r="AQ69" s="485"/>
      <c r="AR69" s="485"/>
      <c r="AS69" s="485"/>
      <c r="AT69" s="299">
        <f t="shared" si="6"/>
        <v>0</v>
      </c>
      <c r="AU69" s="311">
        <v>405</v>
      </c>
      <c r="AV69" s="427">
        <f t="shared" si="7"/>
        <v>0</v>
      </c>
    </row>
    <row r="70" spans="1:48">
      <c r="A70" s="225" t="s">
        <v>284</v>
      </c>
      <c r="B70" s="485"/>
      <c r="C70" s="485" t="s">
        <v>191</v>
      </c>
      <c r="D70" s="292"/>
      <c r="E70" s="292"/>
      <c r="F70" s="320"/>
      <c r="G70" s="292"/>
      <c r="H70" s="292"/>
      <c r="I70" s="320"/>
      <c r="J70" s="292"/>
      <c r="K70" s="292"/>
      <c r="L70" s="320"/>
      <c r="M70" s="292"/>
      <c r="N70" s="292"/>
      <c r="O70" s="320"/>
      <c r="P70" s="292"/>
      <c r="Q70" s="292"/>
      <c r="R70" s="320"/>
      <c r="S70" s="292"/>
      <c r="T70" s="292"/>
      <c r="U70" s="320"/>
      <c r="V70" s="323"/>
      <c r="W70" s="323"/>
      <c r="X70" s="320"/>
      <c r="Y70" s="292"/>
      <c r="Z70" s="292"/>
      <c r="AA70" s="320"/>
      <c r="AB70" s="380"/>
      <c r="AC70" s="516"/>
      <c r="AD70" s="519">
        <f t="shared" si="4"/>
        <v>0</v>
      </c>
      <c r="AE70" s="380"/>
      <c r="AF70" s="380"/>
      <c r="AG70" s="519">
        <f t="shared" si="5"/>
        <v>0</v>
      </c>
      <c r="AH70" s="380"/>
      <c r="AI70" s="380"/>
      <c r="AJ70" s="519"/>
      <c r="AK70" s="380"/>
      <c r="AL70" s="380"/>
      <c r="AM70" s="320"/>
      <c r="AN70" s="292"/>
      <c r="AO70" s="292"/>
      <c r="AP70" s="485"/>
      <c r="AQ70" s="485"/>
      <c r="AR70" s="485"/>
      <c r="AS70" s="485"/>
      <c r="AT70" s="299">
        <f t="shared" si="6"/>
        <v>0</v>
      </c>
      <c r="AU70" s="311">
        <v>180</v>
      </c>
      <c r="AV70" s="427">
        <f t="shared" si="7"/>
        <v>0</v>
      </c>
    </row>
    <row r="71" spans="1:48">
      <c r="A71" s="225" t="s">
        <v>279</v>
      </c>
      <c r="B71" s="485"/>
      <c r="C71" s="485" t="s">
        <v>191</v>
      </c>
      <c r="D71" s="292"/>
      <c r="E71" s="292"/>
      <c r="F71" s="292">
        <f>E71</f>
        <v>0</v>
      </c>
      <c r="G71" s="292"/>
      <c r="H71" s="292">
        <f>G71*G23</f>
        <v>0</v>
      </c>
      <c r="I71" s="320"/>
      <c r="J71" s="292"/>
      <c r="K71" s="292"/>
      <c r="L71" s="320"/>
      <c r="M71" s="292"/>
      <c r="N71" s="292"/>
      <c r="O71" s="320"/>
      <c r="P71" s="292"/>
      <c r="Q71" s="292"/>
      <c r="R71" s="320"/>
      <c r="S71" s="292"/>
      <c r="T71" s="292">
        <f>S71*S23</f>
        <v>0</v>
      </c>
      <c r="U71" s="320"/>
      <c r="V71" s="323"/>
      <c r="W71" s="323"/>
      <c r="X71" s="320"/>
      <c r="Y71" s="292"/>
      <c r="Z71" s="292"/>
      <c r="AA71" s="320"/>
      <c r="AB71" s="380"/>
      <c r="AC71" s="516"/>
      <c r="AD71" s="519">
        <f t="shared" si="4"/>
        <v>0</v>
      </c>
      <c r="AE71" s="380"/>
      <c r="AF71" s="380"/>
      <c r="AG71" s="519">
        <f t="shared" si="5"/>
        <v>0</v>
      </c>
      <c r="AH71" s="380"/>
      <c r="AI71" s="380"/>
      <c r="AJ71" s="519"/>
      <c r="AK71" s="380"/>
      <c r="AL71" s="380"/>
      <c r="AM71" s="320"/>
      <c r="AN71" s="292"/>
      <c r="AO71" s="292"/>
      <c r="AP71" s="485"/>
      <c r="AQ71" s="485"/>
      <c r="AR71" s="485"/>
      <c r="AS71" s="485"/>
      <c r="AT71" s="299">
        <f t="shared" si="6"/>
        <v>0</v>
      </c>
      <c r="AU71" s="311">
        <v>142.5</v>
      </c>
      <c r="AV71" s="427">
        <f t="shared" si="7"/>
        <v>0</v>
      </c>
    </row>
    <row r="72" spans="1:48">
      <c r="A72" s="225" t="s">
        <v>221</v>
      </c>
      <c r="B72" s="485"/>
      <c r="C72" s="485" t="s">
        <v>191</v>
      </c>
      <c r="D72" s="292"/>
      <c r="E72" s="292"/>
      <c r="F72" s="320"/>
      <c r="G72" s="292"/>
      <c r="H72" s="292"/>
      <c r="I72" s="320"/>
      <c r="J72" s="292"/>
      <c r="K72" s="292"/>
      <c r="L72" s="320"/>
      <c r="M72" s="292"/>
      <c r="N72" s="292"/>
      <c r="O72" s="320"/>
      <c r="P72" s="292"/>
      <c r="Q72" s="292"/>
      <c r="R72" s="320"/>
      <c r="S72" s="292"/>
      <c r="T72" s="292"/>
      <c r="U72" s="320"/>
      <c r="V72" s="323"/>
      <c r="W72" s="323"/>
      <c r="X72" s="320"/>
      <c r="Y72" s="292"/>
      <c r="Z72" s="292"/>
      <c r="AA72" s="320"/>
      <c r="AB72" s="380"/>
      <c r="AC72" s="516"/>
      <c r="AD72" s="519">
        <f t="shared" si="4"/>
        <v>0</v>
      </c>
      <c r="AE72" s="380"/>
      <c r="AF72" s="380"/>
      <c r="AG72" s="519">
        <f t="shared" si="5"/>
        <v>0</v>
      </c>
      <c r="AH72" s="380"/>
      <c r="AI72" s="380"/>
      <c r="AJ72" s="519"/>
      <c r="AK72" s="380"/>
      <c r="AL72" s="380"/>
      <c r="AM72" s="320"/>
      <c r="AN72" s="292"/>
      <c r="AO72" s="292"/>
      <c r="AP72" s="485"/>
      <c r="AQ72" s="485"/>
      <c r="AR72" s="485"/>
      <c r="AS72" s="485"/>
      <c r="AT72" s="299">
        <f t="shared" si="6"/>
        <v>0</v>
      </c>
      <c r="AU72" s="311"/>
      <c r="AV72" s="427">
        <f t="shared" si="7"/>
        <v>0</v>
      </c>
    </row>
    <row r="73" spans="1:48">
      <c r="A73" s="225" t="s">
        <v>291</v>
      </c>
      <c r="B73" s="485"/>
      <c r="C73" s="485" t="s">
        <v>191</v>
      </c>
      <c r="D73" s="292"/>
      <c r="E73" s="292"/>
      <c r="F73" s="320"/>
      <c r="G73" s="292"/>
      <c r="H73" s="292"/>
      <c r="I73" s="320"/>
      <c r="J73" s="292"/>
      <c r="K73" s="292"/>
      <c r="L73" s="320"/>
      <c r="M73" s="292"/>
      <c r="N73" s="292"/>
      <c r="O73" s="320"/>
      <c r="P73" s="292"/>
      <c r="Q73" s="292"/>
      <c r="R73" s="320"/>
      <c r="S73" s="292"/>
      <c r="T73" s="292"/>
      <c r="U73" s="320"/>
      <c r="V73" s="323"/>
      <c r="W73" s="323"/>
      <c r="X73" s="320"/>
      <c r="Y73" s="292"/>
      <c r="Z73" s="292"/>
      <c r="AA73" s="320"/>
      <c r="AB73" s="380"/>
      <c r="AC73" s="516"/>
      <c r="AD73" s="519">
        <f t="shared" si="4"/>
        <v>0</v>
      </c>
      <c r="AE73" s="380"/>
      <c r="AF73" s="380"/>
      <c r="AG73" s="519">
        <f t="shared" si="5"/>
        <v>0</v>
      </c>
      <c r="AH73" s="380"/>
      <c r="AI73" s="380"/>
      <c r="AJ73" s="519"/>
      <c r="AK73" s="380"/>
      <c r="AL73" s="380"/>
      <c r="AM73" s="320"/>
      <c r="AN73" s="292"/>
      <c r="AO73" s="292"/>
      <c r="AP73" s="485"/>
      <c r="AQ73" s="485"/>
      <c r="AR73" s="485"/>
      <c r="AS73" s="485"/>
      <c r="AT73" s="299">
        <f t="shared" si="6"/>
        <v>0</v>
      </c>
      <c r="AU73" s="311">
        <v>457.5</v>
      </c>
      <c r="AV73" s="427">
        <f t="shared" si="7"/>
        <v>0</v>
      </c>
    </row>
    <row r="74" spans="1:48">
      <c r="A74" s="225" t="s">
        <v>158</v>
      </c>
      <c r="B74" s="485"/>
      <c r="C74" s="485" t="s">
        <v>191</v>
      </c>
      <c r="D74" s="292"/>
      <c r="E74" s="292"/>
      <c r="F74" s="320"/>
      <c r="G74" s="292"/>
      <c r="H74" s="292"/>
      <c r="I74" s="320"/>
      <c r="J74" s="292"/>
      <c r="K74" s="292"/>
      <c r="L74" s="320"/>
      <c r="M74" s="292"/>
      <c r="N74" s="292"/>
      <c r="O74" s="320"/>
      <c r="P74" s="292"/>
      <c r="Q74" s="292"/>
      <c r="R74" s="320"/>
      <c r="S74" s="292"/>
      <c r="T74" s="292"/>
      <c r="U74" s="320"/>
      <c r="V74" s="323"/>
      <c r="W74" s="323"/>
      <c r="X74" s="320"/>
      <c r="Y74" s="292"/>
      <c r="Z74" s="292">
        <f>Y74*Y23</f>
        <v>0</v>
      </c>
      <c r="AA74" s="320"/>
      <c r="AB74" s="380"/>
      <c r="AC74" s="516"/>
      <c r="AD74" s="519">
        <f t="shared" si="4"/>
        <v>0</v>
      </c>
      <c r="AE74" s="380"/>
      <c r="AF74" s="380"/>
      <c r="AG74" s="519">
        <f t="shared" si="5"/>
        <v>0</v>
      </c>
      <c r="AH74" s="380"/>
      <c r="AI74" s="380"/>
      <c r="AJ74" s="519"/>
      <c r="AK74" s="380"/>
      <c r="AL74" s="380"/>
      <c r="AM74" s="320"/>
      <c r="AN74" s="292"/>
      <c r="AO74" s="292"/>
      <c r="AP74" s="485"/>
      <c r="AQ74" s="485"/>
      <c r="AR74" s="485"/>
      <c r="AS74" s="485"/>
      <c r="AT74" s="299">
        <f t="shared" si="6"/>
        <v>0</v>
      </c>
      <c r="AU74" s="311">
        <v>89</v>
      </c>
      <c r="AV74" s="427">
        <f t="shared" si="7"/>
        <v>0</v>
      </c>
    </row>
    <row r="75" spans="1:48" ht="60">
      <c r="A75" s="225" t="s">
        <v>290</v>
      </c>
      <c r="B75" s="485"/>
      <c r="C75" s="485" t="s">
        <v>191</v>
      </c>
      <c r="D75" s="292"/>
      <c r="E75" s="292"/>
      <c r="F75" s="320"/>
      <c r="G75" s="292"/>
      <c r="H75" s="292"/>
      <c r="I75" s="320"/>
      <c r="J75" s="292"/>
      <c r="K75" s="292"/>
      <c r="L75" s="320"/>
      <c r="M75" s="292"/>
      <c r="N75" s="292"/>
      <c r="O75" s="320"/>
      <c r="P75" s="292"/>
      <c r="Q75" s="292"/>
      <c r="R75" s="320"/>
      <c r="S75" s="292"/>
      <c r="T75" s="292"/>
      <c r="U75" s="320"/>
      <c r="V75" s="323"/>
      <c r="W75" s="323"/>
      <c r="X75" s="320"/>
      <c r="Y75" s="292"/>
      <c r="Z75" s="292"/>
      <c r="AA75" s="320"/>
      <c r="AB75" s="380">
        <v>0.05</v>
      </c>
      <c r="AC75" s="516">
        <f>AB75*AB27</f>
        <v>1.2000000000000002</v>
      </c>
      <c r="AD75" s="519">
        <f t="shared" si="4"/>
        <v>86.4</v>
      </c>
      <c r="AE75" s="380"/>
      <c r="AF75" s="380"/>
      <c r="AG75" s="519">
        <f t="shared" si="5"/>
        <v>0</v>
      </c>
      <c r="AH75" s="380"/>
      <c r="AI75" s="380"/>
      <c r="AJ75" s="519"/>
      <c r="AK75" s="380"/>
      <c r="AL75" s="380"/>
      <c r="AM75" s="320"/>
      <c r="AN75" s="292"/>
      <c r="AO75" s="292"/>
      <c r="AP75" s="485"/>
      <c r="AQ75" s="485"/>
      <c r="AR75" s="485"/>
      <c r="AS75" s="485"/>
      <c r="AT75" s="300">
        <f t="shared" si="6"/>
        <v>1.2000000000000002</v>
      </c>
      <c r="AU75" s="311">
        <v>72</v>
      </c>
      <c r="AV75" s="427">
        <f>AT75*AU75</f>
        <v>86.4</v>
      </c>
    </row>
    <row r="76" spans="1:48" ht="60">
      <c r="A76" s="225" t="s">
        <v>224</v>
      </c>
      <c r="B76" s="485"/>
      <c r="C76" s="485" t="s">
        <v>191</v>
      </c>
      <c r="D76" s="292"/>
      <c r="E76" s="292"/>
      <c r="F76" s="320"/>
      <c r="G76" s="292"/>
      <c r="H76" s="292"/>
      <c r="I76" s="320"/>
      <c r="J76" s="292">
        <v>0.17</v>
      </c>
      <c r="K76" s="292">
        <f>J76*J27</f>
        <v>3.74</v>
      </c>
      <c r="L76" s="320"/>
      <c r="M76" s="292"/>
      <c r="N76" s="292"/>
      <c r="O76" s="320"/>
      <c r="P76" s="292"/>
      <c r="Q76" s="292"/>
      <c r="R76" s="320"/>
      <c r="S76" s="292"/>
      <c r="T76" s="292"/>
      <c r="U76" s="320"/>
      <c r="V76" s="323">
        <v>0.17</v>
      </c>
      <c r="W76" s="323">
        <f>V76*V27</f>
        <v>0</v>
      </c>
      <c r="X76" s="320"/>
      <c r="Y76" s="292"/>
      <c r="Z76" s="292"/>
      <c r="AA76" s="320"/>
      <c r="AB76" s="380">
        <v>3.6920000000000001E-2</v>
      </c>
      <c r="AC76" s="516">
        <f>AB76*AB27</f>
        <v>0.88607999999999998</v>
      </c>
      <c r="AD76" s="519">
        <f t="shared" si="4"/>
        <v>112.9752</v>
      </c>
      <c r="AE76" s="380"/>
      <c r="AF76" s="380"/>
      <c r="AG76" s="519">
        <f t="shared" si="5"/>
        <v>0</v>
      </c>
      <c r="AH76" s="380"/>
      <c r="AI76" s="380"/>
      <c r="AJ76" s="519"/>
      <c r="AK76" s="380"/>
      <c r="AL76" s="380"/>
      <c r="AM76" s="320"/>
      <c r="AN76" s="292"/>
      <c r="AO76" s="292"/>
      <c r="AP76" s="485"/>
      <c r="AQ76" s="485"/>
      <c r="AR76" s="485"/>
      <c r="AS76" s="485"/>
      <c r="AT76" s="300">
        <f t="shared" si="6"/>
        <v>4.62608</v>
      </c>
      <c r="AU76" s="311">
        <v>127.5</v>
      </c>
      <c r="AV76" s="427">
        <f t="shared" si="7"/>
        <v>589.8252</v>
      </c>
    </row>
    <row r="77" spans="1:48">
      <c r="A77" s="225" t="s">
        <v>311</v>
      </c>
      <c r="B77" s="485"/>
      <c r="C77" s="485" t="s">
        <v>191</v>
      </c>
      <c r="D77" s="292"/>
      <c r="E77" s="292"/>
      <c r="F77" s="320"/>
      <c r="G77" s="292"/>
      <c r="H77" s="292"/>
      <c r="I77" s="320"/>
      <c r="J77" s="292"/>
      <c r="K77" s="292"/>
      <c r="L77" s="320"/>
      <c r="M77" s="292"/>
      <c r="N77" s="292"/>
      <c r="O77" s="320"/>
      <c r="P77" s="292">
        <v>0.02</v>
      </c>
      <c r="Q77" s="292">
        <f>P77*P27</f>
        <v>0.44</v>
      </c>
      <c r="R77" s="320"/>
      <c r="S77" s="292"/>
      <c r="T77" s="292"/>
      <c r="U77" s="320"/>
      <c r="V77" s="323"/>
      <c r="W77" s="323"/>
      <c r="X77" s="320"/>
      <c r="Y77" s="292"/>
      <c r="Z77" s="292"/>
      <c r="AA77" s="320"/>
      <c r="AB77" s="380"/>
      <c r="AC77" s="516"/>
      <c r="AD77" s="519">
        <f t="shared" si="4"/>
        <v>0</v>
      </c>
      <c r="AE77" s="380"/>
      <c r="AF77" s="380"/>
      <c r="AG77" s="519">
        <f t="shared" si="5"/>
        <v>0</v>
      </c>
      <c r="AH77" s="380"/>
      <c r="AI77" s="380"/>
      <c r="AJ77" s="519"/>
      <c r="AK77" s="380"/>
      <c r="AL77" s="380"/>
      <c r="AM77" s="320"/>
      <c r="AN77" s="292"/>
      <c r="AO77" s="292"/>
      <c r="AP77" s="485"/>
      <c r="AQ77" s="485"/>
      <c r="AR77" s="485"/>
      <c r="AS77" s="485"/>
      <c r="AT77" s="316">
        <f t="shared" si="6"/>
        <v>0.44</v>
      </c>
      <c r="AU77" s="311">
        <v>240</v>
      </c>
      <c r="AV77" s="427">
        <f t="shared" si="7"/>
        <v>105.6</v>
      </c>
    </row>
    <row r="78" spans="1:48" ht="60">
      <c r="A78" s="225" t="s">
        <v>44</v>
      </c>
      <c r="B78" s="485"/>
      <c r="C78" s="485" t="s">
        <v>191</v>
      </c>
      <c r="D78" s="292"/>
      <c r="E78" s="292"/>
      <c r="F78" s="320"/>
      <c r="G78" s="292"/>
      <c r="H78" s="292"/>
      <c r="I78" s="320"/>
      <c r="J78" s="292"/>
      <c r="K78" s="292"/>
      <c r="L78" s="320"/>
      <c r="M78" s="292"/>
      <c r="N78" s="292"/>
      <c r="O78" s="320"/>
      <c r="P78" s="292"/>
      <c r="Q78" s="292"/>
      <c r="R78" s="320"/>
      <c r="S78" s="292"/>
      <c r="T78" s="292"/>
      <c r="U78" s="320"/>
      <c r="V78" s="323"/>
      <c r="W78" s="323"/>
      <c r="X78" s="320"/>
      <c r="Y78" s="292"/>
      <c r="Z78" s="292"/>
      <c r="AA78" s="320"/>
      <c r="AB78" s="380">
        <v>9.5200000000000007E-3</v>
      </c>
      <c r="AC78" s="516">
        <f>AB78*AB27</f>
        <v>0.22848000000000002</v>
      </c>
      <c r="AD78" s="519">
        <f t="shared" si="4"/>
        <v>10.281600000000001</v>
      </c>
      <c r="AE78" s="380"/>
      <c r="AF78" s="380">
        <f>AE78*AE27</f>
        <v>0</v>
      </c>
      <c r="AG78" s="519">
        <f t="shared" si="5"/>
        <v>0</v>
      </c>
      <c r="AH78" s="380"/>
      <c r="AI78" s="380"/>
      <c r="AJ78" s="519"/>
      <c r="AK78" s="380"/>
      <c r="AL78" s="380"/>
      <c r="AM78" s="320"/>
      <c r="AN78" s="292"/>
      <c r="AO78" s="292"/>
      <c r="AP78" s="485"/>
      <c r="AQ78" s="485"/>
      <c r="AR78" s="485"/>
      <c r="AS78" s="485"/>
      <c r="AT78" s="300">
        <f t="shared" si="6"/>
        <v>0.22848000000000002</v>
      </c>
      <c r="AU78" s="311">
        <v>45</v>
      </c>
      <c r="AV78" s="427">
        <f t="shared" si="7"/>
        <v>10.281600000000001</v>
      </c>
    </row>
    <row r="79" spans="1:48" ht="60">
      <c r="A79" s="225" t="s">
        <v>45</v>
      </c>
      <c r="B79" s="485"/>
      <c r="C79" s="485" t="s">
        <v>191</v>
      </c>
      <c r="D79" s="292"/>
      <c r="E79" s="292"/>
      <c r="F79" s="320"/>
      <c r="G79" s="292"/>
      <c r="H79" s="292"/>
      <c r="I79" s="320"/>
      <c r="J79" s="292"/>
      <c r="K79" s="292"/>
      <c r="L79" s="320"/>
      <c r="M79" s="292"/>
      <c r="N79" s="292"/>
      <c r="O79" s="320"/>
      <c r="P79" s="292"/>
      <c r="Q79" s="292"/>
      <c r="R79" s="320"/>
      <c r="S79" s="292"/>
      <c r="T79" s="292"/>
      <c r="U79" s="320"/>
      <c r="V79" s="323"/>
      <c r="W79" s="323"/>
      <c r="X79" s="320"/>
      <c r="Y79" s="292"/>
      <c r="Z79" s="292"/>
      <c r="AA79" s="320"/>
      <c r="AB79" s="380">
        <v>1.0659999999999999E-2</v>
      </c>
      <c r="AC79" s="516">
        <f>AB79*AB27</f>
        <v>0.25583999999999996</v>
      </c>
      <c r="AD79" s="519">
        <f t="shared" si="4"/>
        <v>13.431599999999998</v>
      </c>
      <c r="AE79" s="380"/>
      <c r="AF79" s="380">
        <f>AE79*AE27</f>
        <v>0</v>
      </c>
      <c r="AG79" s="519">
        <f t="shared" si="5"/>
        <v>0</v>
      </c>
      <c r="AH79" s="380"/>
      <c r="AI79" s="380"/>
      <c r="AJ79" s="519"/>
      <c r="AK79" s="380"/>
      <c r="AL79" s="380"/>
      <c r="AM79" s="320"/>
      <c r="AN79" s="292"/>
      <c r="AO79" s="292"/>
      <c r="AP79" s="485"/>
      <c r="AQ79" s="485"/>
      <c r="AR79" s="485"/>
      <c r="AS79" s="485"/>
      <c r="AT79" s="300">
        <f t="shared" si="6"/>
        <v>0.25583999999999996</v>
      </c>
      <c r="AU79" s="311">
        <v>52.5</v>
      </c>
      <c r="AV79" s="427">
        <f t="shared" si="7"/>
        <v>13.431599999999998</v>
      </c>
    </row>
    <row r="80" spans="1:48">
      <c r="A80" s="225" t="s">
        <v>49</v>
      </c>
      <c r="B80" s="485"/>
      <c r="C80" s="485" t="s">
        <v>191</v>
      </c>
      <c r="D80" s="292"/>
      <c r="E80" s="292"/>
      <c r="F80" s="320"/>
      <c r="G80" s="292"/>
      <c r="H80" s="292"/>
      <c r="I80" s="320"/>
      <c r="J80" s="292"/>
      <c r="K80" s="292"/>
      <c r="L80" s="320"/>
      <c r="M80" s="292"/>
      <c r="N80" s="292"/>
      <c r="O80" s="320"/>
      <c r="P80" s="292"/>
      <c r="Q80" s="292"/>
      <c r="R80" s="320"/>
      <c r="S80" s="292"/>
      <c r="T80" s="292"/>
      <c r="U80" s="320"/>
      <c r="V80" s="323"/>
      <c r="W80" s="323"/>
      <c r="X80" s="320"/>
      <c r="Y80" s="292"/>
      <c r="Z80" s="292">
        <f>Y80*Y23</f>
        <v>0</v>
      </c>
      <c r="AA80" s="320"/>
      <c r="AB80" s="380"/>
      <c r="AC80" s="516"/>
      <c r="AD80" s="519">
        <f t="shared" si="4"/>
        <v>0</v>
      </c>
      <c r="AE80" s="380"/>
      <c r="AF80" s="380"/>
      <c r="AG80" s="519">
        <f t="shared" si="5"/>
        <v>0</v>
      </c>
      <c r="AH80" s="380"/>
      <c r="AI80" s="380"/>
      <c r="AJ80" s="519"/>
      <c r="AK80" s="380"/>
      <c r="AL80" s="380"/>
      <c r="AM80" s="320"/>
      <c r="AN80" s="292"/>
      <c r="AO80" s="292"/>
      <c r="AP80" s="485"/>
      <c r="AQ80" s="485"/>
      <c r="AR80" s="485"/>
      <c r="AS80" s="485"/>
      <c r="AT80" s="299">
        <f t="shared" si="6"/>
        <v>0</v>
      </c>
      <c r="AU80" s="311">
        <v>150</v>
      </c>
      <c r="AV80" s="427">
        <f t="shared" si="7"/>
        <v>0</v>
      </c>
    </row>
    <row r="81" spans="1:48">
      <c r="A81" s="225" t="s">
        <v>48</v>
      </c>
      <c r="B81" s="485"/>
      <c r="C81" s="485" t="s">
        <v>191</v>
      </c>
      <c r="D81" s="292"/>
      <c r="E81" s="292"/>
      <c r="F81" s="320"/>
      <c r="G81" s="292"/>
      <c r="H81" s="292"/>
      <c r="I81" s="320"/>
      <c r="J81" s="292"/>
      <c r="K81" s="292"/>
      <c r="L81" s="320"/>
      <c r="M81" s="292"/>
      <c r="N81" s="292"/>
      <c r="O81" s="320"/>
      <c r="P81" s="292"/>
      <c r="Q81" s="292"/>
      <c r="R81" s="320"/>
      <c r="S81" s="292"/>
      <c r="T81" s="292"/>
      <c r="U81" s="320"/>
      <c r="V81" s="323"/>
      <c r="W81" s="323"/>
      <c r="X81" s="320"/>
      <c r="Y81" s="292"/>
      <c r="Z81" s="292"/>
      <c r="AA81" s="320"/>
      <c r="AB81" s="380"/>
      <c r="AC81" s="516"/>
      <c r="AD81" s="519">
        <f t="shared" si="4"/>
        <v>0</v>
      </c>
      <c r="AE81" s="380"/>
      <c r="AF81" s="380"/>
      <c r="AG81" s="519">
        <f t="shared" si="5"/>
        <v>0</v>
      </c>
      <c r="AH81" s="380"/>
      <c r="AI81" s="380"/>
      <c r="AJ81" s="519"/>
      <c r="AK81" s="380"/>
      <c r="AL81" s="380"/>
      <c r="AM81" s="320"/>
      <c r="AN81" s="292"/>
      <c r="AO81" s="292"/>
      <c r="AP81" s="485"/>
      <c r="AQ81" s="485"/>
      <c r="AR81" s="485"/>
      <c r="AS81" s="485"/>
      <c r="AT81" s="299">
        <f t="shared" si="6"/>
        <v>0</v>
      </c>
      <c r="AU81" s="311"/>
      <c r="AV81" s="427">
        <f t="shared" si="7"/>
        <v>0</v>
      </c>
    </row>
    <row r="82" spans="1:48">
      <c r="A82" s="225" t="s">
        <v>164</v>
      </c>
      <c r="B82" s="485"/>
      <c r="C82" s="485" t="s">
        <v>191</v>
      </c>
      <c r="D82" s="292"/>
      <c r="E82" s="292"/>
      <c r="F82" s="320"/>
      <c r="G82" s="292"/>
      <c r="H82" s="292"/>
      <c r="I82" s="320"/>
      <c r="J82" s="292"/>
      <c r="K82" s="292"/>
      <c r="L82" s="320"/>
      <c r="M82" s="292"/>
      <c r="N82" s="292"/>
      <c r="O82" s="320"/>
      <c r="P82" s="292"/>
      <c r="Q82" s="292"/>
      <c r="R82" s="320"/>
      <c r="S82" s="292"/>
      <c r="T82" s="292"/>
      <c r="U82" s="320"/>
      <c r="V82" s="323"/>
      <c r="W82" s="323"/>
      <c r="X82" s="320"/>
      <c r="Y82" s="292"/>
      <c r="Z82" s="292"/>
      <c r="AA82" s="320"/>
      <c r="AB82" s="380">
        <v>2.65E-3</v>
      </c>
      <c r="AC82" s="516">
        <f>AB82*AB27</f>
        <v>6.3600000000000004E-2</v>
      </c>
      <c r="AD82" s="519">
        <f t="shared" si="4"/>
        <v>8.5860000000000003</v>
      </c>
      <c r="AE82" s="380"/>
      <c r="AF82" s="380">
        <f>AE82*AE27</f>
        <v>0</v>
      </c>
      <c r="AG82" s="519">
        <f t="shared" si="5"/>
        <v>0</v>
      </c>
      <c r="AH82" s="380"/>
      <c r="AI82" s="380"/>
      <c r="AJ82" s="519"/>
      <c r="AK82" s="380"/>
      <c r="AL82" s="380"/>
      <c r="AM82" s="320"/>
      <c r="AN82" s="292"/>
      <c r="AO82" s="292"/>
      <c r="AP82" s="485"/>
      <c r="AQ82" s="485"/>
      <c r="AR82" s="485"/>
      <c r="AS82" s="485"/>
      <c r="AT82" s="299">
        <f t="shared" si="6"/>
        <v>6.3600000000000004E-2</v>
      </c>
      <c r="AU82" s="311">
        <v>135</v>
      </c>
      <c r="AV82" s="427">
        <f t="shared" si="7"/>
        <v>8.5860000000000003</v>
      </c>
    </row>
    <row r="83" spans="1:48">
      <c r="A83" s="225" t="s">
        <v>165</v>
      </c>
      <c r="B83" s="485"/>
      <c r="C83" s="485" t="s">
        <v>191</v>
      </c>
      <c r="D83" s="292"/>
      <c r="E83" s="292"/>
      <c r="F83" s="320"/>
      <c r="G83" s="292"/>
      <c r="H83" s="292"/>
      <c r="I83" s="320"/>
      <c r="J83" s="292"/>
      <c r="K83" s="292"/>
      <c r="L83" s="320"/>
      <c r="M83" s="292"/>
      <c r="N83" s="292"/>
      <c r="O83" s="320"/>
      <c r="P83" s="292"/>
      <c r="Q83" s="292"/>
      <c r="R83" s="320"/>
      <c r="S83" s="292"/>
      <c r="T83" s="292"/>
      <c r="U83" s="320"/>
      <c r="V83" s="323"/>
      <c r="W83" s="323"/>
      <c r="X83" s="320"/>
      <c r="Y83" s="292"/>
      <c r="Z83" s="292"/>
      <c r="AA83" s="320"/>
      <c r="AB83" s="380"/>
      <c r="AC83" s="516"/>
      <c r="AD83" s="519">
        <f t="shared" si="4"/>
        <v>0</v>
      </c>
      <c r="AE83" s="380"/>
      <c r="AF83" s="380"/>
      <c r="AG83" s="519">
        <f t="shared" si="5"/>
        <v>0</v>
      </c>
      <c r="AH83" s="380"/>
      <c r="AI83" s="380"/>
      <c r="AJ83" s="519"/>
      <c r="AK83" s="380"/>
      <c r="AL83" s="380"/>
      <c r="AM83" s="320"/>
      <c r="AN83" s="292"/>
      <c r="AO83" s="292"/>
      <c r="AP83" s="485"/>
      <c r="AQ83" s="485"/>
      <c r="AR83" s="485"/>
      <c r="AS83" s="485"/>
      <c r="AT83" s="299">
        <f t="shared" si="6"/>
        <v>0</v>
      </c>
      <c r="AU83" s="311">
        <v>157.5</v>
      </c>
      <c r="AV83" s="427">
        <f t="shared" si="7"/>
        <v>0</v>
      </c>
    </row>
    <row r="84" spans="1:48" ht="60">
      <c r="A84" s="225" t="s">
        <v>46</v>
      </c>
      <c r="B84" s="485"/>
      <c r="C84" s="485" t="s">
        <v>191</v>
      </c>
      <c r="D84" s="292"/>
      <c r="E84" s="292"/>
      <c r="F84" s="320"/>
      <c r="G84" s="292"/>
      <c r="H84" s="292"/>
      <c r="I84" s="320"/>
      <c r="J84" s="292"/>
      <c r="K84" s="292"/>
      <c r="L84" s="320"/>
      <c r="M84" s="292">
        <v>0.02</v>
      </c>
      <c r="N84" s="292">
        <f>M84*M27</f>
        <v>0.44</v>
      </c>
      <c r="O84" s="320"/>
      <c r="P84" s="292"/>
      <c r="Q84" s="292"/>
      <c r="R84" s="320"/>
      <c r="S84" s="292"/>
      <c r="T84" s="292"/>
      <c r="U84" s="320"/>
      <c r="V84" s="323"/>
      <c r="W84" s="323"/>
      <c r="X84" s="320"/>
      <c r="Y84" s="292"/>
      <c r="Z84" s="292"/>
      <c r="AA84" s="320"/>
      <c r="AB84" s="380"/>
      <c r="AC84" s="516"/>
      <c r="AD84" s="519">
        <f t="shared" si="4"/>
        <v>0</v>
      </c>
      <c r="AE84" s="380"/>
      <c r="AF84" s="380"/>
      <c r="AG84" s="519">
        <f t="shared" si="5"/>
        <v>0</v>
      </c>
      <c r="AH84" s="380">
        <v>0.03</v>
      </c>
      <c r="AI84" s="380">
        <f>AH84*AH27</f>
        <v>0.72</v>
      </c>
      <c r="AJ84" s="519"/>
      <c r="AK84" s="380"/>
      <c r="AL84" s="380"/>
      <c r="AM84" s="320"/>
      <c r="AN84" s="292"/>
      <c r="AO84" s="292"/>
      <c r="AP84" s="485"/>
      <c r="AQ84" s="485"/>
      <c r="AR84" s="485"/>
      <c r="AS84" s="485"/>
      <c r="AT84" s="300">
        <f t="shared" si="6"/>
        <v>1.1599999999999999</v>
      </c>
      <c r="AU84" s="311">
        <v>42</v>
      </c>
      <c r="AV84" s="427">
        <f t="shared" si="7"/>
        <v>48.72</v>
      </c>
    </row>
    <row r="85" spans="1:48" ht="60">
      <c r="A85" s="227" t="s">
        <v>190</v>
      </c>
      <c r="B85" s="488"/>
      <c r="C85" s="485" t="s">
        <v>191</v>
      </c>
      <c r="D85" s="293"/>
      <c r="E85" s="293"/>
      <c r="F85" s="320"/>
      <c r="G85" s="293"/>
      <c r="H85" s="293"/>
      <c r="I85" s="320"/>
      <c r="J85" s="293"/>
      <c r="K85" s="293"/>
      <c r="L85" s="320"/>
      <c r="M85" s="293"/>
      <c r="N85" s="293">
        <f>M85*M27</f>
        <v>0</v>
      </c>
      <c r="O85" s="320"/>
      <c r="P85" s="293"/>
      <c r="Q85" s="293"/>
      <c r="R85" s="320"/>
      <c r="S85" s="293"/>
      <c r="T85" s="293"/>
      <c r="U85" s="320"/>
      <c r="V85" s="324"/>
      <c r="W85" s="324"/>
      <c r="X85" s="320"/>
      <c r="Y85" s="293"/>
      <c r="Z85" s="293"/>
      <c r="AA85" s="320"/>
      <c r="AB85" s="381"/>
      <c r="AC85" s="517"/>
      <c r="AD85" s="519">
        <f t="shared" si="4"/>
        <v>0</v>
      </c>
      <c r="AE85" s="381"/>
      <c r="AF85" s="381"/>
      <c r="AG85" s="519">
        <f t="shared" si="5"/>
        <v>0</v>
      </c>
      <c r="AH85" s="381"/>
      <c r="AI85" s="381">
        <f>AH85*AH27</f>
        <v>0</v>
      </c>
      <c r="AJ85" s="519"/>
      <c r="AK85" s="381"/>
      <c r="AL85" s="381"/>
      <c r="AM85" s="320"/>
      <c r="AN85" s="293"/>
      <c r="AO85" s="293"/>
      <c r="AP85" s="488"/>
      <c r="AQ85" s="488"/>
      <c r="AR85" s="488"/>
      <c r="AS85" s="488"/>
      <c r="AT85" s="300">
        <f t="shared" si="6"/>
        <v>0</v>
      </c>
      <c r="AU85" s="310">
        <v>54</v>
      </c>
      <c r="AV85" s="427">
        <f t="shared" si="7"/>
        <v>0</v>
      </c>
    </row>
    <row r="86" spans="1:48" ht="60">
      <c r="A86" s="226" t="s">
        <v>285</v>
      </c>
      <c r="B86" s="488"/>
      <c r="C86" s="485" t="s">
        <v>191</v>
      </c>
      <c r="D86" s="293"/>
      <c r="E86" s="293"/>
      <c r="F86" s="320"/>
      <c r="G86" s="293"/>
      <c r="H86" s="293"/>
      <c r="I86" s="320"/>
      <c r="J86" s="293"/>
      <c r="K86" s="293"/>
      <c r="L86" s="320"/>
      <c r="M86" s="293"/>
      <c r="N86" s="293"/>
      <c r="O86" s="320"/>
      <c r="P86" s="293"/>
      <c r="Q86" s="293"/>
      <c r="R86" s="320"/>
      <c r="S86" s="293"/>
      <c r="T86" s="293"/>
      <c r="U86" s="320"/>
      <c r="V86" s="324"/>
      <c r="W86" s="324"/>
      <c r="X86" s="320"/>
      <c r="Y86" s="293"/>
      <c r="Z86" s="293"/>
      <c r="AA86" s="320"/>
      <c r="AB86" s="381"/>
      <c r="AC86" s="517"/>
      <c r="AD86" s="519">
        <f t="shared" si="4"/>
        <v>0</v>
      </c>
      <c r="AE86" s="381"/>
      <c r="AF86" s="381"/>
      <c r="AG86" s="519">
        <f t="shared" si="5"/>
        <v>0</v>
      </c>
      <c r="AH86" s="381"/>
      <c r="AI86" s="381"/>
      <c r="AJ86" s="519"/>
      <c r="AK86" s="381"/>
      <c r="AL86" s="381"/>
      <c r="AM86" s="320"/>
      <c r="AN86" s="293"/>
      <c r="AO86" s="293"/>
      <c r="AP86" s="488"/>
      <c r="AQ86" s="488"/>
      <c r="AR86" s="488"/>
      <c r="AS86" s="488"/>
      <c r="AT86" s="300">
        <f t="shared" si="6"/>
        <v>0</v>
      </c>
      <c r="AU86" s="310">
        <v>375</v>
      </c>
      <c r="AV86" s="427">
        <f t="shared" si="7"/>
        <v>0</v>
      </c>
    </row>
    <row r="87" spans="1:48">
      <c r="A87" s="227" t="s">
        <v>47</v>
      </c>
      <c r="B87" s="485"/>
      <c r="C87" s="485" t="s">
        <v>191</v>
      </c>
      <c r="D87" s="292"/>
      <c r="E87" s="292"/>
      <c r="F87" s="320"/>
      <c r="G87" s="292"/>
      <c r="H87" s="292"/>
      <c r="I87" s="320"/>
      <c r="J87" s="292"/>
      <c r="K87" s="292"/>
      <c r="L87" s="320"/>
      <c r="M87" s="292"/>
      <c r="N87" s="292"/>
      <c r="O87" s="320"/>
      <c r="P87" s="292"/>
      <c r="Q87" s="292"/>
      <c r="R87" s="320"/>
      <c r="S87" s="292"/>
      <c r="T87" s="292"/>
      <c r="U87" s="320"/>
      <c r="V87" s="323"/>
      <c r="W87" s="323"/>
      <c r="X87" s="320"/>
      <c r="Y87" s="292"/>
      <c r="Z87" s="292"/>
      <c r="AA87" s="320"/>
      <c r="AB87" s="380"/>
      <c r="AC87" s="516"/>
      <c r="AD87" s="519">
        <f t="shared" si="4"/>
        <v>0</v>
      </c>
      <c r="AE87" s="380"/>
      <c r="AF87" s="380"/>
      <c r="AG87" s="519">
        <f t="shared" si="5"/>
        <v>0</v>
      </c>
      <c r="AH87" s="380"/>
      <c r="AI87" s="380"/>
      <c r="AJ87" s="519"/>
      <c r="AK87" s="380"/>
      <c r="AL87" s="380"/>
      <c r="AM87" s="320"/>
      <c r="AN87" s="292"/>
      <c r="AO87" s="292"/>
      <c r="AP87" s="485"/>
      <c r="AQ87" s="485"/>
      <c r="AR87" s="485"/>
      <c r="AS87" s="485"/>
      <c r="AT87" s="299">
        <f t="shared" si="6"/>
        <v>0</v>
      </c>
      <c r="AU87" s="311">
        <v>555</v>
      </c>
      <c r="AV87" s="427">
        <f t="shared" si="7"/>
        <v>0</v>
      </c>
    </row>
    <row r="88" spans="1:48" ht="60">
      <c r="A88" s="227" t="s">
        <v>162</v>
      </c>
      <c r="B88" s="485"/>
      <c r="C88" s="485" t="s">
        <v>191</v>
      </c>
      <c r="D88" s="327">
        <v>1.2E-4</v>
      </c>
      <c r="E88" s="292">
        <f>D88*D27</f>
        <v>2.64E-3</v>
      </c>
      <c r="F88" s="320"/>
      <c r="G88" s="292"/>
      <c r="H88" s="292"/>
      <c r="I88" s="320"/>
      <c r="J88" s="292">
        <v>4.0000000000000002E-4</v>
      </c>
      <c r="K88" s="292">
        <f>J88*J27</f>
        <v>8.8000000000000005E-3</v>
      </c>
      <c r="L88" s="320"/>
      <c r="M88" s="292"/>
      <c r="N88" s="292"/>
      <c r="O88" s="320"/>
      <c r="P88" s="292"/>
      <c r="Q88" s="292"/>
      <c r="R88" s="320"/>
      <c r="S88" s="292"/>
      <c r="T88" s="292"/>
      <c r="U88" s="320"/>
      <c r="V88" s="323"/>
      <c r="W88" s="323">
        <f>V88*V27</f>
        <v>0</v>
      </c>
      <c r="X88" s="320"/>
      <c r="Y88" s="292"/>
      <c r="Z88" s="292"/>
      <c r="AA88" s="320"/>
      <c r="AB88" s="380">
        <v>1E-4</v>
      </c>
      <c r="AC88" s="516">
        <f>AB88*AB27</f>
        <v>2.4000000000000002E-3</v>
      </c>
      <c r="AD88" s="519">
        <f t="shared" si="4"/>
        <v>4.3200000000000002E-2</v>
      </c>
      <c r="AE88" s="380"/>
      <c r="AF88" s="380">
        <f>AE88*AE27</f>
        <v>0</v>
      </c>
      <c r="AG88" s="519">
        <f t="shared" si="5"/>
        <v>0</v>
      </c>
      <c r="AH88" s="380"/>
      <c r="AI88" s="380"/>
      <c r="AJ88" s="519"/>
      <c r="AK88" s="380"/>
      <c r="AL88" s="380"/>
      <c r="AM88" s="320"/>
      <c r="AN88" s="327"/>
      <c r="AO88" s="292"/>
      <c r="AP88" s="485"/>
      <c r="AQ88" s="485"/>
      <c r="AR88" s="485"/>
      <c r="AS88" s="485"/>
      <c r="AT88" s="301">
        <f t="shared" si="6"/>
        <v>1.3840000000000002E-2</v>
      </c>
      <c r="AU88" s="311">
        <v>18</v>
      </c>
      <c r="AV88" s="462">
        <f t="shared" si="7"/>
        <v>0.24912000000000004</v>
      </c>
    </row>
    <row r="89" spans="1:48">
      <c r="A89" s="227" t="s">
        <v>217</v>
      </c>
      <c r="B89" s="485"/>
      <c r="C89" s="485" t="s">
        <v>191</v>
      </c>
      <c r="D89" s="292"/>
      <c r="E89" s="292"/>
      <c r="F89" s="320"/>
      <c r="G89" s="292"/>
      <c r="H89" s="292"/>
      <c r="I89" s="320"/>
      <c r="J89" s="292"/>
      <c r="K89" s="292"/>
      <c r="L89" s="320"/>
      <c r="M89" s="292"/>
      <c r="N89" s="292"/>
      <c r="O89" s="320"/>
      <c r="P89" s="292"/>
      <c r="Q89" s="292"/>
      <c r="R89" s="320"/>
      <c r="S89" s="292"/>
      <c r="T89" s="292"/>
      <c r="U89" s="320"/>
      <c r="V89" s="323"/>
      <c r="W89" s="323"/>
      <c r="X89" s="320"/>
      <c r="Y89" s="292"/>
      <c r="Z89" s="292">
        <f>Y89*Y23</f>
        <v>0</v>
      </c>
      <c r="AA89" s="320"/>
      <c r="AB89" s="380"/>
      <c r="AC89" s="516"/>
      <c r="AD89" s="519"/>
      <c r="AE89" s="380"/>
      <c r="AF89" s="380"/>
      <c r="AG89" s="519"/>
      <c r="AH89" s="380"/>
      <c r="AI89" s="380"/>
      <c r="AJ89" s="519"/>
      <c r="AK89" s="380"/>
      <c r="AL89" s="380"/>
      <c r="AM89" s="320"/>
      <c r="AN89" s="292"/>
      <c r="AO89" s="292"/>
      <c r="AP89" s="485"/>
      <c r="AQ89" s="485"/>
      <c r="AR89" s="485"/>
      <c r="AS89" s="485"/>
      <c r="AT89" s="303">
        <f t="shared" si="6"/>
        <v>0</v>
      </c>
      <c r="AU89" s="311">
        <v>225</v>
      </c>
      <c r="AV89" s="462">
        <f t="shared" si="7"/>
        <v>0</v>
      </c>
    </row>
    <row r="90" spans="1:48" ht="60">
      <c r="A90" s="227" t="s">
        <v>211</v>
      </c>
      <c r="B90" s="485"/>
      <c r="C90" s="485" t="s">
        <v>191</v>
      </c>
      <c r="D90" s="292"/>
      <c r="E90" s="292"/>
      <c r="F90" s="320"/>
      <c r="G90" s="292"/>
      <c r="H90" s="292"/>
      <c r="I90" s="320"/>
      <c r="J90" s="292"/>
      <c r="K90" s="292"/>
      <c r="L90" s="320"/>
      <c r="M90" s="292"/>
      <c r="N90" s="292"/>
      <c r="O90" s="320"/>
      <c r="P90" s="292"/>
      <c r="Q90" s="292"/>
      <c r="R90" s="320"/>
      <c r="S90" s="292"/>
      <c r="T90" s="292"/>
      <c r="U90" s="320"/>
      <c r="V90" s="323"/>
      <c r="W90" s="323"/>
      <c r="X90" s="320"/>
      <c r="Y90" s="292"/>
      <c r="Z90" s="292"/>
      <c r="AA90" s="320"/>
      <c r="AB90" s="521">
        <v>2.5000000000000001E-5</v>
      </c>
      <c r="AC90" s="516">
        <f>AB90*AB27</f>
        <v>6.0000000000000006E-4</v>
      </c>
      <c r="AD90" s="519"/>
      <c r="AE90" s="380"/>
      <c r="AF90" s="380"/>
      <c r="AG90" s="519"/>
      <c r="AH90" s="380"/>
      <c r="AI90" s="380"/>
      <c r="AJ90" s="519"/>
      <c r="AK90" s="380"/>
      <c r="AL90" s="380"/>
      <c r="AM90" s="320"/>
      <c r="AN90" s="327"/>
      <c r="AO90" s="292"/>
      <c r="AP90" s="485"/>
      <c r="AQ90" s="485"/>
      <c r="AR90" s="485"/>
      <c r="AS90" s="485"/>
      <c r="AT90" s="302">
        <f t="shared" si="6"/>
        <v>6.0000000000000006E-4</v>
      </c>
      <c r="AU90" s="311">
        <v>975</v>
      </c>
      <c r="AV90" s="462">
        <f t="shared" si="7"/>
        <v>0.58500000000000008</v>
      </c>
    </row>
    <row r="91" spans="1:48" ht="60">
      <c r="A91" s="227" t="s">
        <v>289</v>
      </c>
      <c r="B91" s="485"/>
      <c r="C91" s="485" t="s">
        <v>191</v>
      </c>
      <c r="D91" s="292"/>
      <c r="E91" s="292"/>
      <c r="F91" s="320"/>
      <c r="G91" s="292"/>
      <c r="H91" s="292"/>
      <c r="I91" s="320"/>
      <c r="J91" s="292"/>
      <c r="K91" s="292"/>
      <c r="L91" s="320"/>
      <c r="M91" s="292"/>
      <c r="N91" s="292"/>
      <c r="O91" s="320"/>
      <c r="P91" s="292"/>
      <c r="Q91" s="292"/>
      <c r="R91" s="320"/>
      <c r="S91" s="292"/>
      <c r="T91" s="292"/>
      <c r="U91" s="320"/>
      <c r="V91" s="323"/>
      <c r="W91" s="323"/>
      <c r="X91" s="320"/>
      <c r="Y91" s="292"/>
      <c r="Z91" s="292"/>
      <c r="AA91" s="320"/>
      <c r="AB91" s="380"/>
      <c r="AC91" s="516"/>
      <c r="AD91" s="519"/>
      <c r="AE91" s="380"/>
      <c r="AF91" s="380">
        <f>AE91*AE27</f>
        <v>0</v>
      </c>
      <c r="AG91" s="519"/>
      <c r="AH91" s="380"/>
      <c r="AI91" s="380"/>
      <c r="AJ91" s="519"/>
      <c r="AK91" s="380"/>
      <c r="AL91" s="380"/>
      <c r="AM91" s="320"/>
      <c r="AN91" s="328"/>
      <c r="AO91" s="292"/>
      <c r="AP91" s="485"/>
      <c r="AQ91" s="485"/>
      <c r="AR91" s="485"/>
      <c r="AS91" s="485"/>
      <c r="AT91" s="301">
        <f t="shared" si="6"/>
        <v>0</v>
      </c>
      <c r="AU91" s="311">
        <v>375</v>
      </c>
      <c r="AV91" s="462">
        <f t="shared" si="7"/>
        <v>0</v>
      </c>
    </row>
    <row r="92" spans="1:48" ht="60">
      <c r="A92" s="227" t="s">
        <v>212</v>
      </c>
      <c r="B92" s="485"/>
      <c r="C92" s="485" t="s">
        <v>191</v>
      </c>
      <c r="D92" s="292">
        <v>1.08E-3</v>
      </c>
      <c r="E92" s="292">
        <f>D92*D27</f>
        <v>2.376E-2</v>
      </c>
      <c r="F92" s="320"/>
      <c r="G92" s="292"/>
      <c r="H92" s="292"/>
      <c r="I92" s="320"/>
      <c r="J92" s="292"/>
      <c r="K92" s="292"/>
      <c r="L92" s="320"/>
      <c r="M92" s="292"/>
      <c r="N92" s="292"/>
      <c r="O92" s="320"/>
      <c r="P92" s="292"/>
      <c r="Q92" s="292"/>
      <c r="R92" s="320"/>
      <c r="S92" s="292"/>
      <c r="T92" s="292"/>
      <c r="U92" s="320"/>
      <c r="V92" s="323"/>
      <c r="W92" s="323"/>
      <c r="X92" s="320"/>
      <c r="Y92" s="292"/>
      <c r="Z92" s="292"/>
      <c r="AA92" s="320"/>
      <c r="AB92" s="380">
        <v>1E-4</v>
      </c>
      <c r="AC92" s="516">
        <f>AB92*AB27</f>
        <v>2.4000000000000002E-3</v>
      </c>
      <c r="AD92" s="519"/>
      <c r="AE92" s="380"/>
      <c r="AF92" s="380">
        <f>AE92*AE27</f>
        <v>0</v>
      </c>
      <c r="AG92" s="519"/>
      <c r="AH92" s="380"/>
      <c r="AI92" s="380"/>
      <c r="AJ92" s="519"/>
      <c r="AK92" s="380"/>
      <c r="AL92" s="380"/>
      <c r="AM92" s="320"/>
      <c r="AN92" s="328"/>
      <c r="AO92" s="292"/>
      <c r="AP92" s="485"/>
      <c r="AQ92" s="485"/>
      <c r="AR92" s="485"/>
      <c r="AS92" s="485"/>
      <c r="AT92" s="302">
        <f t="shared" si="6"/>
        <v>2.6159999999999999E-2</v>
      </c>
      <c r="AU92" s="311">
        <v>960</v>
      </c>
      <c r="AV92" s="462">
        <f t="shared" si="7"/>
        <v>25.113599999999998</v>
      </c>
    </row>
    <row r="93" spans="1:48">
      <c r="A93" s="227" t="s">
        <v>218</v>
      </c>
      <c r="B93" s="485"/>
      <c r="C93" s="485" t="s">
        <v>191</v>
      </c>
      <c r="D93" s="328"/>
      <c r="E93" s="292"/>
      <c r="F93" s="320"/>
      <c r="G93" s="292"/>
      <c r="H93" s="292"/>
      <c r="I93" s="320"/>
      <c r="J93" s="292"/>
      <c r="K93" s="292"/>
      <c r="L93" s="320"/>
      <c r="M93" s="292"/>
      <c r="N93" s="292"/>
      <c r="O93" s="320"/>
      <c r="P93" s="327"/>
      <c r="Q93" s="292"/>
      <c r="R93" s="320"/>
      <c r="S93" s="292"/>
      <c r="T93" s="292"/>
      <c r="U93" s="320"/>
      <c r="V93" s="323"/>
      <c r="W93" s="323"/>
      <c r="X93" s="320"/>
      <c r="Y93" s="292"/>
      <c r="Z93" s="292"/>
      <c r="AA93" s="320"/>
      <c r="AB93" s="380"/>
      <c r="AC93" s="516"/>
      <c r="AD93" s="519"/>
      <c r="AE93" s="380"/>
      <c r="AF93" s="380">
        <f>AE93*AE27</f>
        <v>0</v>
      </c>
      <c r="AG93" s="519"/>
      <c r="AH93" s="380"/>
      <c r="AI93" s="380"/>
      <c r="AJ93" s="519"/>
      <c r="AK93" s="380"/>
      <c r="AL93" s="380"/>
      <c r="AM93" s="320"/>
      <c r="AN93" s="328"/>
      <c r="AO93" s="292"/>
      <c r="AP93" s="485"/>
      <c r="AQ93" s="485"/>
      <c r="AR93" s="485"/>
      <c r="AS93" s="485"/>
      <c r="AT93" s="303">
        <f t="shared" si="6"/>
        <v>0</v>
      </c>
      <c r="AU93" s="311">
        <v>225</v>
      </c>
      <c r="AV93" s="462">
        <f t="shared" si="7"/>
        <v>0</v>
      </c>
    </row>
    <row r="94" spans="1:48" ht="60">
      <c r="A94" s="229" t="s">
        <v>316</v>
      </c>
      <c r="B94" s="485"/>
      <c r="C94" s="485"/>
      <c r="D94" s="261"/>
      <c r="E94" s="261"/>
      <c r="F94" s="262">
        <f>SUM(F57:F93)+F49</f>
        <v>0</v>
      </c>
      <c r="G94" s="261"/>
      <c r="H94" s="261"/>
      <c r="I94" s="262">
        <f>SUM(I57:I93)+I49</f>
        <v>0</v>
      </c>
      <c r="J94" s="261"/>
      <c r="K94" s="261"/>
      <c r="L94" s="262">
        <f>SUM(L57:L93)+L49</f>
        <v>0</v>
      </c>
      <c r="M94" s="261"/>
      <c r="N94" s="261"/>
      <c r="O94" s="261">
        <f>SUM(O57:O93)+O49</f>
        <v>0</v>
      </c>
      <c r="P94" s="261"/>
      <c r="Q94" s="261"/>
      <c r="R94" s="262">
        <f>SUM(R57:R93)+R49</f>
        <v>0</v>
      </c>
      <c r="S94" s="261"/>
      <c r="T94" s="261"/>
      <c r="U94" s="262">
        <f>SUM(U57:U88)+U49</f>
        <v>0</v>
      </c>
      <c r="V94" s="92"/>
      <c r="W94" s="92"/>
      <c r="X94" s="262">
        <f>SUM(X57:X88)+X49</f>
        <v>0</v>
      </c>
      <c r="Y94" s="261"/>
      <c r="Z94" s="261"/>
      <c r="AA94" s="262">
        <f>SUM(AA57:AA88)+AA49</f>
        <v>0</v>
      </c>
      <c r="AB94" s="380"/>
      <c r="AC94" s="516"/>
      <c r="AD94" s="519">
        <f>SUM(AD57:AD88)+AD49</f>
        <v>231.71760000000003</v>
      </c>
      <c r="AE94" s="380"/>
      <c r="AF94" s="380"/>
      <c r="AG94" s="519">
        <f>SUM(AG57:AG88)+AG49</f>
        <v>0</v>
      </c>
      <c r="AH94" s="380"/>
      <c r="AI94" s="380"/>
      <c r="AJ94" s="380">
        <f>SUM(AJ57:AJ93)+AJ49</f>
        <v>0</v>
      </c>
      <c r="AK94" s="380"/>
      <c r="AL94" s="380"/>
      <c r="AM94" s="262" t="e">
        <f>SUM(AM57:AM93)+#REF!</f>
        <v>#REF!</v>
      </c>
      <c r="AN94" s="261"/>
      <c r="AO94" s="261"/>
      <c r="AP94" s="485"/>
      <c r="AQ94" s="485"/>
      <c r="AR94" s="485"/>
      <c r="AS94" s="485"/>
      <c r="AT94" s="439"/>
      <c r="AU94" s="311">
        <v>180</v>
      </c>
      <c r="AV94" s="462"/>
    </row>
    <row r="95" spans="1:48">
      <c r="A95" s="29"/>
      <c r="B95" s="485"/>
      <c r="C95" s="485"/>
      <c r="D95" s="5"/>
      <c r="E95" s="5"/>
      <c r="F95" s="103" t="e">
        <f>F94/D23</f>
        <v>#VALUE!</v>
      </c>
      <c r="G95" s="103"/>
      <c r="H95" s="103"/>
      <c r="I95" s="103" t="e">
        <f>I94/G23</f>
        <v>#DIV/0!</v>
      </c>
      <c r="J95" s="103"/>
      <c r="K95" s="103"/>
      <c r="L95" s="103" t="e">
        <f>L94/J23</f>
        <v>#VALUE!</v>
      </c>
      <c r="M95" s="103"/>
      <c r="N95" s="103"/>
      <c r="O95" s="103" t="e">
        <f>O94/M23</f>
        <v>#VALUE!</v>
      </c>
      <c r="P95" s="103"/>
      <c r="Q95" s="103"/>
      <c r="R95" s="92" t="e">
        <f>R94/P23</f>
        <v>#VALUE!</v>
      </c>
      <c r="S95" s="103"/>
      <c r="T95" s="103"/>
      <c r="U95" s="92" t="e">
        <f>U94/S23</f>
        <v>#DIV/0!</v>
      </c>
      <c r="V95" s="103"/>
      <c r="W95" s="103"/>
      <c r="X95" s="103" t="e">
        <f>X94/V23</f>
        <v>#DIV/0!</v>
      </c>
      <c r="Y95" s="103"/>
      <c r="Z95" s="103"/>
      <c r="AA95" s="103" t="e">
        <f>AA94/Y23</f>
        <v>#DIV/0!</v>
      </c>
      <c r="AB95" s="380"/>
      <c r="AC95" s="516"/>
      <c r="AD95" s="380" t="e">
        <f>AD94/AB23</f>
        <v>#VALUE!</v>
      </c>
      <c r="AE95" s="380"/>
      <c r="AF95" s="380"/>
      <c r="AG95" s="380" t="e">
        <f>AG94/AE23</f>
        <v>#DIV/0!</v>
      </c>
      <c r="AH95" s="380"/>
      <c r="AI95" s="380"/>
      <c r="AJ95" s="380" t="e">
        <f>AJ94/AH23</f>
        <v>#VALUE!</v>
      </c>
      <c r="AK95" s="380"/>
      <c r="AL95" s="380"/>
      <c r="AM95" s="103" t="e">
        <f>AM94/AK27</f>
        <v>#REF!</v>
      </c>
      <c r="AN95" s="103"/>
      <c r="AO95" s="103"/>
      <c r="AP95" s="485"/>
      <c r="AQ95" s="485"/>
      <c r="AR95" s="485"/>
      <c r="AS95" s="485"/>
      <c r="AT95" s="440"/>
      <c r="AU95" s="311"/>
      <c r="AV95" s="148">
        <f>SUM(AV29:AV93)</f>
        <v>2755.6169699999996</v>
      </c>
    </row>
    <row r="96" spans="1:48">
      <c r="AM96" s="490"/>
    </row>
    <row r="97" spans="1:47" s="98" customFormat="1" ht="23.25">
      <c r="A97" s="565" t="s">
        <v>70</v>
      </c>
      <c r="Z97" s="565" t="s">
        <v>256</v>
      </c>
      <c r="AA97" s="566"/>
    </row>
    <row r="98" spans="1:47" s="98" customFormat="1" ht="23.25">
      <c r="A98" s="565" t="s">
        <v>69</v>
      </c>
      <c r="Z98" s="565" t="s">
        <v>50</v>
      </c>
      <c r="AA98" s="566"/>
    </row>
    <row r="99" spans="1:47" s="98" customFormat="1" ht="23.25">
      <c r="A99" s="565" t="s">
        <v>263</v>
      </c>
      <c r="Z99" s="565" t="s">
        <v>257</v>
      </c>
      <c r="AA99" s="566"/>
    </row>
    <row r="100" spans="1:47" s="98" customFormat="1" ht="23.25">
      <c r="A100" s="565" t="s">
        <v>54</v>
      </c>
      <c r="Z100" s="565" t="s">
        <v>50</v>
      </c>
      <c r="AA100" s="566"/>
    </row>
    <row r="101" spans="1:47" s="98" customFormat="1" ht="23.25"/>
    <row r="102" spans="1:47" s="98" customFormat="1" ht="23.25">
      <c r="A102" s="98" t="s">
        <v>255</v>
      </c>
    </row>
    <row r="103" spans="1:47">
      <c r="AU103" s="453"/>
    </row>
  </sheetData>
  <mergeCells count="100">
    <mergeCell ref="A6:D6"/>
    <mergeCell ref="E6:H6"/>
    <mergeCell ref="J6:M6"/>
    <mergeCell ref="N6:Q6"/>
    <mergeCell ref="A7:D7"/>
    <mergeCell ref="E7:H7"/>
    <mergeCell ref="J7:M7"/>
    <mergeCell ref="N7:Q7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D23:E25"/>
    <mergeCell ref="G23:H25"/>
    <mergeCell ref="J23:K25"/>
    <mergeCell ref="M23:N25"/>
    <mergeCell ref="P23:Q25"/>
    <mergeCell ref="AN23:AO25"/>
    <mergeCell ref="AP23:AQ25"/>
    <mergeCell ref="AR23:AS25"/>
    <mergeCell ref="V23:W25"/>
    <mergeCell ref="Y23:Z25"/>
    <mergeCell ref="AB23:AC25"/>
    <mergeCell ref="AE23:AF25"/>
    <mergeCell ref="AH23:AI25"/>
    <mergeCell ref="AK23:AL25"/>
    <mergeCell ref="AR53:AS55"/>
    <mergeCell ref="D53:E55"/>
    <mergeCell ref="G53:H55"/>
    <mergeCell ref="J53:K55"/>
    <mergeCell ref="M53:N55"/>
    <mergeCell ref="P53:Q55"/>
    <mergeCell ref="S53:T55"/>
    <mergeCell ref="V53:W55"/>
    <mergeCell ref="Y53:Z55"/>
    <mergeCell ref="AB53:AC55"/>
    <mergeCell ref="AE53:AF55"/>
    <mergeCell ref="AH53:AI55"/>
    <mergeCell ref="AK53:AL55"/>
    <mergeCell ref="AN53:AO55"/>
    <mergeCell ref="AP53:AQ55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2022-02-16T03:57:51Z</cp:lastPrinted>
  <dcterms:created xsi:type="dcterms:W3CDTF">1998-12-08T10:37:05Z</dcterms:created>
  <dcterms:modified xsi:type="dcterms:W3CDTF">2022-02-21T07:19:12Z</dcterms:modified>
</cp:coreProperties>
</file>