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1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Лист2!$A$1:$N$68</definedName>
    <definedName name="_xlnm.Print_Area" localSheetId="4">Лист5!#REF!</definedName>
  </definedNames>
  <calcPr calcId="124519" calcOnSave="0"/>
</workbook>
</file>

<file path=xl/calcChain.xml><?xml version="1.0" encoding="utf-8"?>
<calcChain xmlns="http://schemas.openxmlformats.org/spreadsheetml/2006/main">
  <c r="E56" i="2"/>
  <c r="E48"/>
  <c r="D47"/>
  <c r="E38"/>
  <c r="D41"/>
  <c r="D37"/>
  <c r="AJ98" i="1"/>
  <c r="AJ99" s="1"/>
  <c r="AA98"/>
  <c r="AA99" s="1"/>
  <c r="X98"/>
  <c r="X99" s="1"/>
  <c r="U98"/>
  <c r="U99" s="1"/>
  <c r="R98"/>
  <c r="R99" s="1"/>
  <c r="O98"/>
  <c r="O99" s="1"/>
  <c r="L98"/>
  <c r="L99" s="1"/>
  <c r="I98"/>
  <c r="I99" s="1"/>
  <c r="AF97"/>
  <c r="AF96"/>
  <c r="AC96"/>
  <c r="AF94"/>
  <c r="AC94"/>
  <c r="E94"/>
  <c r="E93"/>
  <c r="AG92"/>
  <c r="AF92"/>
  <c r="AD92"/>
  <c r="AC92"/>
  <c r="W92"/>
  <c r="H92"/>
  <c r="E92"/>
  <c r="AG91"/>
  <c r="AD91"/>
  <c r="Q91"/>
  <c r="AL90"/>
  <c r="AG90"/>
  <c r="AD90"/>
  <c r="Q90"/>
  <c r="E90"/>
  <c r="AI89"/>
  <c r="AG89"/>
  <c r="AD89"/>
  <c r="N89"/>
  <c r="AI88"/>
  <c r="AG88"/>
  <c r="AF88"/>
  <c r="AD88"/>
  <c r="N88"/>
  <c r="AG87"/>
  <c r="AD87"/>
  <c r="AG86"/>
  <c r="AF86"/>
  <c r="AD86"/>
  <c r="AC86"/>
  <c r="E86"/>
  <c r="AG85"/>
  <c r="AD85"/>
  <c r="AC85"/>
  <c r="AG84"/>
  <c r="AD84"/>
  <c r="Z84"/>
  <c r="AF83"/>
  <c r="AG83" s="1"/>
  <c r="AC83"/>
  <c r="AD83" s="1"/>
  <c r="E83"/>
  <c r="AG82"/>
  <c r="AF82"/>
  <c r="AD82"/>
  <c r="AC82"/>
  <c r="E82"/>
  <c r="AG81"/>
  <c r="AD81"/>
  <c r="AG80"/>
  <c r="AD80"/>
  <c r="AC80"/>
  <c r="H80"/>
  <c r="AG79"/>
  <c r="AD79"/>
  <c r="N79"/>
  <c r="AI78"/>
  <c r="AG78"/>
  <c r="AD78"/>
  <c r="N78"/>
  <c r="AL77"/>
  <c r="AG77"/>
  <c r="AD77"/>
  <c r="AG76"/>
  <c r="AD76"/>
  <c r="AG75"/>
  <c r="AD75"/>
  <c r="H75"/>
  <c r="F75"/>
  <c r="F98" s="1"/>
  <c r="F99" s="1"/>
  <c r="AG74"/>
  <c r="AD74"/>
  <c r="AG73"/>
  <c r="AD73"/>
  <c r="AG72"/>
  <c r="AD72"/>
  <c r="AL71"/>
  <c r="AG71"/>
  <c r="AF71"/>
  <c r="AD71"/>
  <c r="AC71"/>
  <c r="Q71"/>
  <c r="E71"/>
  <c r="AG70"/>
  <c r="AD70"/>
  <c r="AG69"/>
  <c r="AD69"/>
  <c r="AG68"/>
  <c r="AD68"/>
  <c r="AG67"/>
  <c r="AD67"/>
  <c r="AG66"/>
  <c r="AC66"/>
  <c r="AD66" s="1"/>
  <c r="AG65"/>
  <c r="AD65"/>
  <c r="E65"/>
  <c r="AF64"/>
  <c r="AG64" s="1"/>
  <c r="AD64"/>
  <c r="W64"/>
  <c r="H64"/>
  <c r="E64"/>
  <c r="AF63"/>
  <c r="AG63" s="1"/>
  <c r="AD63"/>
  <c r="E63"/>
  <c r="AG62"/>
  <c r="AD62"/>
  <c r="W62"/>
  <c r="AG61"/>
  <c r="AD61"/>
  <c r="E61"/>
  <c r="AK57"/>
  <c r="AH57"/>
  <c r="AE57"/>
  <c r="AB57"/>
  <c r="Y57"/>
  <c r="V57"/>
  <c r="S57"/>
  <c r="P57"/>
  <c r="M57"/>
  <c r="J57"/>
  <c r="G57"/>
  <c r="D57"/>
  <c r="AF52"/>
  <c r="AG52" s="1"/>
  <c r="AD52"/>
  <c r="E52"/>
  <c r="AG51"/>
  <c r="AD51"/>
  <c r="AG50"/>
  <c r="AD50"/>
  <c r="E50"/>
  <c r="AG49"/>
  <c r="AD49"/>
  <c r="Z49"/>
  <c r="K49"/>
  <c r="AG48"/>
  <c r="AD48"/>
  <c r="E48"/>
  <c r="AG47"/>
  <c r="AD47"/>
  <c r="AC47"/>
  <c r="E47"/>
  <c r="AG46"/>
  <c r="AD46"/>
  <c r="AG45"/>
  <c r="AD45"/>
  <c r="E45"/>
  <c r="AL44"/>
  <c r="AG44"/>
  <c r="AD44"/>
  <c r="E44"/>
  <c r="AL43"/>
  <c r="AG43"/>
  <c r="AD43"/>
  <c r="Q43"/>
  <c r="AF42"/>
  <c r="AG42" s="1"/>
  <c r="AD42"/>
  <c r="AC42"/>
  <c r="E42"/>
  <c r="AG41"/>
  <c r="AD41"/>
  <c r="AG40"/>
  <c r="AD40"/>
  <c r="AG39"/>
  <c r="AD39"/>
  <c r="AC39"/>
  <c r="W39"/>
  <c r="H39"/>
  <c r="E39"/>
  <c r="AG38"/>
  <c r="AD38"/>
  <c r="AG37"/>
  <c r="AD37"/>
  <c r="AG36"/>
  <c r="AD36"/>
  <c r="E36"/>
  <c r="AG35"/>
  <c r="AD35"/>
  <c r="AG34"/>
  <c r="AD34"/>
  <c r="AG33"/>
  <c r="AD33"/>
  <c r="AG32"/>
  <c r="AD32"/>
  <c r="AF31"/>
  <c r="AG31" s="1"/>
  <c r="AD31"/>
  <c r="AC31"/>
  <c r="AF30"/>
  <c r="AG30" s="1"/>
  <c r="AD30"/>
  <c r="AC30"/>
  <c r="AF29"/>
  <c r="AG29" s="1"/>
  <c r="AD29"/>
  <c r="AC29"/>
  <c r="AI72" i="6" l="1"/>
  <c r="AI92"/>
  <c r="AM99"/>
  <c r="AJ99"/>
  <c r="AG99"/>
  <c r="AC95"/>
  <c r="AC94"/>
  <c r="AF93"/>
  <c r="AC93"/>
  <c r="AO92"/>
  <c r="AO91"/>
  <c r="AC91"/>
  <c r="AL90"/>
  <c r="AL89"/>
  <c r="AC87"/>
  <c r="AC84"/>
  <c r="AC83"/>
  <c r="AF81"/>
  <c r="AL80"/>
  <c r="AL79"/>
  <c r="AF76"/>
  <c r="AD76"/>
  <c r="AD99" s="1"/>
  <c r="AO72"/>
  <c r="AC72"/>
  <c r="AC66"/>
  <c r="AF65"/>
  <c r="AC65"/>
  <c r="AC64"/>
  <c r="AC62"/>
  <c r="AN58"/>
  <c r="AK58"/>
  <c r="AH58"/>
  <c r="AE58"/>
  <c r="AB58"/>
  <c r="AC53"/>
  <c r="AC51"/>
  <c r="AI50"/>
  <c r="AC49"/>
  <c r="AC48"/>
  <c r="AC46"/>
  <c r="AC45"/>
  <c r="AO44"/>
  <c r="AC43"/>
  <c r="AF40"/>
  <c r="AC40"/>
  <c r="AC37"/>
  <c r="AL44" i="8"/>
  <c r="AL90"/>
  <c r="Q43"/>
  <c r="K33" i="5"/>
  <c r="K30"/>
  <c r="K29"/>
  <c r="K31" l="1"/>
  <c r="K24" l="1"/>
  <c r="K23"/>
  <c r="K22"/>
  <c r="K21"/>
  <c r="K20"/>
  <c r="K19"/>
  <c r="K18"/>
  <c r="K12"/>
  <c r="K11"/>
  <c r="K10"/>
  <c r="K9"/>
  <c r="K8"/>
  <c r="D53" i="2"/>
  <c r="E50"/>
  <c r="D49"/>
  <c r="E40"/>
  <c r="D55"/>
  <c r="K25" i="5" l="1"/>
  <c r="K13"/>
  <c r="H64" i="8" l="1"/>
  <c r="W93" i="6" l="1"/>
  <c r="W81"/>
  <c r="W76"/>
  <c r="V58"/>
  <c r="W40"/>
  <c r="AI78" i="8"/>
  <c r="AF97"/>
  <c r="AF71"/>
  <c r="AF94"/>
  <c r="AF96"/>
  <c r="H92"/>
  <c r="H80"/>
  <c r="H39"/>
  <c r="E86"/>
  <c r="E52"/>
  <c r="E83"/>
  <c r="E42"/>
  <c r="E82"/>
  <c r="E94"/>
  <c r="E36"/>
  <c r="N14" i="1" l="1"/>
  <c r="A4"/>
  <c r="AF9"/>
  <c r="AF10" i="6"/>
  <c r="A4" s="1"/>
  <c r="Z85"/>
  <c r="Y58"/>
  <c r="Z50"/>
  <c r="AL43" i="8"/>
  <c r="AF31"/>
  <c r="AF30"/>
  <c r="AC86"/>
  <c r="AC47"/>
  <c r="AC30"/>
  <c r="AC85"/>
  <c r="AC71"/>
  <c r="AC39"/>
  <c r="W62"/>
  <c r="E50"/>
  <c r="E48"/>
  <c r="E93"/>
  <c r="E47"/>
  <c r="E45"/>
  <c r="E63"/>
  <c r="E90"/>
  <c r="E61"/>
  <c r="AF9"/>
  <c r="A4" s="1"/>
  <c r="K4" i="5" l="1"/>
  <c r="K3"/>
  <c r="K5" l="1"/>
  <c r="AJ96" i="9" l="1"/>
  <c r="AJ97" s="1"/>
  <c r="AA96"/>
  <c r="AA97" s="1"/>
  <c r="X96"/>
  <c r="X97" s="1"/>
  <c r="U96"/>
  <c r="U97" s="1"/>
  <c r="R96"/>
  <c r="R97" s="1"/>
  <c r="O96"/>
  <c r="O97" s="1"/>
  <c r="L96"/>
  <c r="L97" s="1"/>
  <c r="I96"/>
  <c r="I97" s="1"/>
  <c r="AC94"/>
  <c r="AC92"/>
  <c r="AF90"/>
  <c r="AG90" s="1"/>
  <c r="AC90"/>
  <c r="AD90" s="1"/>
  <c r="W90"/>
  <c r="E90"/>
  <c r="AG89"/>
  <c r="AD89"/>
  <c r="Q89"/>
  <c r="AG88"/>
  <c r="AD88"/>
  <c r="Q88"/>
  <c r="AI87"/>
  <c r="AG87"/>
  <c r="AD87"/>
  <c r="N87"/>
  <c r="AI86"/>
  <c r="AF86"/>
  <c r="AG86" s="1"/>
  <c r="AD86"/>
  <c r="N86"/>
  <c r="AG85"/>
  <c r="AD85"/>
  <c r="AF84"/>
  <c r="AG84" s="1"/>
  <c r="AD84"/>
  <c r="AG83"/>
  <c r="AD83"/>
  <c r="AG82"/>
  <c r="AD82"/>
  <c r="Z82"/>
  <c r="AF81"/>
  <c r="AG81" s="1"/>
  <c r="AC81"/>
  <c r="AD81" s="1"/>
  <c r="AF80"/>
  <c r="AG80" s="1"/>
  <c r="AC80"/>
  <c r="AD80" s="1"/>
  <c r="AG79"/>
  <c r="AD79"/>
  <c r="AG78"/>
  <c r="AC78"/>
  <c r="AD78" s="1"/>
  <c r="AG77"/>
  <c r="AD77"/>
  <c r="N77"/>
  <c r="AG76"/>
  <c r="AD76"/>
  <c r="N76"/>
  <c r="AL75"/>
  <c r="AG75"/>
  <c r="AD75"/>
  <c r="AG74"/>
  <c r="AD74"/>
  <c r="AG73"/>
  <c r="AD73"/>
  <c r="H73"/>
  <c r="F73"/>
  <c r="F96" s="1"/>
  <c r="F97" s="1"/>
  <c r="AG72"/>
  <c r="AD72"/>
  <c r="AG71"/>
  <c r="AD71"/>
  <c r="AG70"/>
  <c r="AD70"/>
  <c r="AL69"/>
  <c r="AG69"/>
  <c r="AD69"/>
  <c r="Q69"/>
  <c r="E69"/>
  <c r="AG68"/>
  <c r="AD68"/>
  <c r="AG67"/>
  <c r="AD67"/>
  <c r="AG66"/>
  <c r="AD66"/>
  <c r="AG65"/>
  <c r="AD65"/>
  <c r="AG64"/>
  <c r="AC64"/>
  <c r="AD64" s="1"/>
  <c r="AG63"/>
  <c r="AD63"/>
  <c r="E63"/>
  <c r="AF62"/>
  <c r="AG62" s="1"/>
  <c r="AD62"/>
  <c r="W62"/>
  <c r="E62"/>
  <c r="AF61"/>
  <c r="AG61" s="1"/>
  <c r="AD61"/>
  <c r="AG60"/>
  <c r="AD60"/>
  <c r="AG59"/>
  <c r="AD59"/>
  <c r="AK55"/>
  <c r="AH55"/>
  <c r="AE55"/>
  <c r="AB55"/>
  <c r="Y55"/>
  <c r="V55"/>
  <c r="S55"/>
  <c r="P55"/>
  <c r="M55"/>
  <c r="J55"/>
  <c r="G55"/>
  <c r="D55"/>
  <c r="AF51"/>
  <c r="AG51" s="1"/>
  <c r="AD51"/>
  <c r="AG50"/>
  <c r="AD50"/>
  <c r="AG49"/>
  <c r="AD49"/>
  <c r="AG48"/>
  <c r="AD48"/>
  <c r="Z48"/>
  <c r="K48"/>
  <c r="AG47"/>
  <c r="AD47"/>
  <c r="AG46"/>
  <c r="AD46"/>
  <c r="AG45"/>
  <c r="AD45"/>
  <c r="AG44"/>
  <c r="AD44"/>
  <c r="AG43"/>
  <c r="AD43"/>
  <c r="E43"/>
  <c r="AG42"/>
  <c r="AD42"/>
  <c r="AF41"/>
  <c r="AG41" s="1"/>
  <c r="AC41"/>
  <c r="AD41" s="1"/>
  <c r="AG40"/>
  <c r="AD40"/>
  <c r="AG39"/>
  <c r="AD39"/>
  <c r="AG38"/>
  <c r="AD38"/>
  <c r="W38"/>
  <c r="E38"/>
  <c r="AG37"/>
  <c r="AD37"/>
  <c r="AG36"/>
  <c r="AD36"/>
  <c r="AG35"/>
  <c r="AD35"/>
  <c r="AG34"/>
  <c r="AD34"/>
  <c r="AG33"/>
  <c r="AD33"/>
  <c r="AG32"/>
  <c r="AD32"/>
  <c r="AG31"/>
  <c r="AD31"/>
  <c r="AF30"/>
  <c r="AG30" s="1"/>
  <c r="AC30"/>
  <c r="AD30" s="1"/>
  <c r="AG29"/>
  <c r="AD29"/>
  <c r="AF28"/>
  <c r="AG28" s="1"/>
  <c r="AC28"/>
  <c r="AD28" s="1"/>
  <c r="Z49" i="8"/>
  <c r="Q90"/>
  <c r="N88"/>
  <c r="E65"/>
  <c r="AC96"/>
  <c r="AC94"/>
  <c r="AF92"/>
  <c r="AG92" s="1"/>
  <c r="AC92"/>
  <c r="AD92" s="1"/>
  <c r="AG91"/>
  <c r="AD91"/>
  <c r="AG90"/>
  <c r="AD90"/>
  <c r="AI89"/>
  <c r="AG89"/>
  <c r="AD89"/>
  <c r="AI88"/>
  <c r="AF88"/>
  <c r="AG88" s="1"/>
  <c r="AD88"/>
  <c r="AG87"/>
  <c r="AD87"/>
  <c r="AF86"/>
  <c r="AG86" s="1"/>
  <c r="AD86"/>
  <c r="AG85"/>
  <c r="AD85"/>
  <c r="AG84"/>
  <c r="AD84"/>
  <c r="AF83"/>
  <c r="AG83" s="1"/>
  <c r="AC83"/>
  <c r="AD83" s="1"/>
  <c r="AF82"/>
  <c r="AG82" s="1"/>
  <c r="AC82"/>
  <c r="AD82" s="1"/>
  <c r="AG81"/>
  <c r="AD81"/>
  <c r="AG80"/>
  <c r="AC80"/>
  <c r="AD80" s="1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C66"/>
  <c r="AD66" s="1"/>
  <c r="AG65"/>
  <c r="AD65"/>
  <c r="AF64"/>
  <c r="AG64" s="1"/>
  <c r="AD64"/>
  <c r="AF63"/>
  <c r="AG63" s="1"/>
  <c r="AD63"/>
  <c r="AG62"/>
  <c r="AD62"/>
  <c r="AG61"/>
  <c r="AD61"/>
  <c r="AK57"/>
  <c r="AH57"/>
  <c r="AE57"/>
  <c r="AB57"/>
  <c r="V57"/>
  <c r="W92"/>
  <c r="W64"/>
  <c r="W39"/>
  <c r="AF52"/>
  <c r="AG52" s="1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F42"/>
  <c r="AG42" s="1"/>
  <c r="AC42"/>
  <c r="AD42" s="1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G31"/>
  <c r="AC31"/>
  <c r="AD31" s="1"/>
  <c r="AG30"/>
  <c r="AD30"/>
  <c r="AF29"/>
  <c r="AG29" s="1"/>
  <c r="AC29"/>
  <c r="AD29" s="1"/>
  <c r="C58" i="2"/>
  <c r="D57"/>
  <c r="F57" s="1"/>
  <c r="F54"/>
  <c r="F53"/>
  <c r="S13" i="9" s="1"/>
  <c r="D51" i="2"/>
  <c r="E52" s="1"/>
  <c r="D52" s="1"/>
  <c r="F52" s="1"/>
  <c r="C50"/>
  <c r="C48"/>
  <c r="N47"/>
  <c r="N46"/>
  <c r="N45"/>
  <c r="C45"/>
  <c r="C46" s="1"/>
  <c r="N44"/>
  <c r="N43"/>
  <c r="C43"/>
  <c r="C44" s="1"/>
  <c r="N42"/>
  <c r="N41"/>
  <c r="E42"/>
  <c r="D43" l="1"/>
  <c r="F43" s="1"/>
  <c r="D39"/>
  <c r="F51"/>
  <c r="S12" i="9" s="1"/>
  <c r="S17"/>
  <c r="N59" i="2"/>
  <c r="D45"/>
  <c r="F45" s="1"/>
  <c r="D50"/>
  <c r="F50" s="1"/>
  <c r="F41"/>
  <c r="F49"/>
  <c r="D48"/>
  <c r="F48" s="1"/>
  <c r="AT30" i="9"/>
  <c r="E54" i="2"/>
  <c r="F47"/>
  <c r="F55"/>
  <c r="F37" l="1"/>
  <c r="S12" i="6" s="1"/>
  <c r="D38" i="2"/>
  <c r="F38" s="1"/>
  <c r="F39"/>
  <c r="D40"/>
  <c r="F40" s="1"/>
  <c r="E58"/>
  <c r="D56"/>
  <c r="E46"/>
  <c r="E44"/>
  <c r="D42"/>
  <c r="D44" l="1"/>
  <c r="F44" s="1"/>
  <c r="D46"/>
  <c r="F46" s="1"/>
  <c r="F42"/>
  <c r="D58"/>
  <c r="F58" s="1"/>
  <c r="F56"/>
  <c r="S18" i="6" l="1"/>
  <c r="E59" i="2"/>
  <c r="AT95" i="9"/>
  <c r="AV95" s="1"/>
  <c r="AT94"/>
  <c r="AV94" s="1"/>
  <c r="AT93"/>
  <c r="AV93" s="1"/>
  <c r="AT92"/>
  <c r="AV92" s="1"/>
  <c r="AT91"/>
  <c r="AV91" s="1"/>
  <c r="AT89"/>
  <c r="AV89" s="1"/>
  <c r="AT88"/>
  <c r="AV88" s="1"/>
  <c r="AT86"/>
  <c r="AV86" s="1"/>
  <c r="AT85"/>
  <c r="AV85" s="1"/>
  <c r="AT84"/>
  <c r="AV84" s="1"/>
  <c r="AT83"/>
  <c r="AV83" s="1"/>
  <c r="AT82"/>
  <c r="AV82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1"/>
  <c r="AV61" s="1"/>
  <c r="AT60"/>
  <c r="AV60" s="1"/>
  <c r="AT59"/>
  <c r="AV59" s="1"/>
  <c r="AN55"/>
  <c r="AM96"/>
  <c r="AM97" s="1"/>
  <c r="AG96"/>
  <c r="AG97" s="1"/>
  <c r="AD96"/>
  <c r="AD97" s="1"/>
  <c r="AT51"/>
  <c r="AV51" s="1"/>
  <c r="AT50"/>
  <c r="AV50" s="1"/>
  <c r="AT49"/>
  <c r="AV49" s="1"/>
  <c r="AT48"/>
  <c r="AV48" s="1"/>
  <c r="AT47"/>
  <c r="AV47" s="1"/>
  <c r="AT46"/>
  <c r="AV46" s="1"/>
  <c r="AT45"/>
  <c r="AV45" s="1"/>
  <c r="AT44"/>
  <c r="AV44" s="1"/>
  <c r="AT43"/>
  <c r="AV43" s="1"/>
  <c r="AT42"/>
  <c r="AV42" s="1"/>
  <c r="AT40"/>
  <c r="AV40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V30"/>
  <c r="AT29"/>
  <c r="AV29" s="1"/>
  <c r="AT28"/>
  <c r="AV28" s="1"/>
  <c r="M17"/>
  <c r="M18" s="1"/>
  <c r="N13"/>
  <c r="N12"/>
  <c r="N18" l="1"/>
  <c r="AT87"/>
  <c r="AV87" s="1"/>
  <c r="AT62"/>
  <c r="AV62" s="1"/>
  <c r="AT41"/>
  <c r="AV41" s="1"/>
  <c r="AT80"/>
  <c r="AV80" s="1"/>
  <c r="AT81"/>
  <c r="AV81" s="1"/>
  <c r="AT90"/>
  <c r="AV90" s="1"/>
  <c r="N16" i="1"/>
  <c r="AV97" i="9" l="1"/>
  <c r="S18" s="1"/>
  <c r="S16" i="1" l="1"/>
  <c r="N15"/>
  <c r="N79" i="8" l="1"/>
  <c r="K49"/>
  <c r="Z84" l="1"/>
  <c r="Q71"/>
  <c r="Q91"/>
  <c r="N89"/>
  <c r="N78"/>
  <c r="H75"/>
  <c r="F75"/>
  <c r="E39"/>
  <c r="E44"/>
  <c r="E71"/>
  <c r="E92"/>
  <c r="E64"/>
  <c r="AT50" i="1" l="1"/>
  <c r="AO92" l="1"/>
  <c r="AO66"/>
  <c r="AO39"/>
  <c r="AT97" l="1"/>
  <c r="AV97" s="1"/>
  <c r="AT96"/>
  <c r="AV96" s="1"/>
  <c r="AT95"/>
  <c r="AV95" s="1"/>
  <c r="AM94"/>
  <c r="AT94"/>
  <c r="AV94" s="1"/>
  <c r="AT93"/>
  <c r="AV93" s="1"/>
  <c r="AM93"/>
  <c r="AM92"/>
  <c r="AT91"/>
  <c r="AV91" s="1"/>
  <c r="AM91"/>
  <c r="AT90"/>
  <c r="AV90" s="1"/>
  <c r="AM90"/>
  <c r="AM89"/>
  <c r="AT89"/>
  <c r="AV89" s="1"/>
  <c r="AM88"/>
  <c r="AM87"/>
  <c r="AT87"/>
  <c r="AV87" s="1"/>
  <c r="AM86"/>
  <c r="AT86"/>
  <c r="AV86" s="1"/>
  <c r="AT85"/>
  <c r="AV85" s="1"/>
  <c r="AM85"/>
  <c r="AT84"/>
  <c r="AV84" s="1"/>
  <c r="AM84"/>
  <c r="AM83"/>
  <c r="AM82"/>
  <c r="AT81"/>
  <c r="AV81" s="1"/>
  <c r="AM81"/>
  <c r="AM80"/>
  <c r="AT80"/>
  <c r="AV80" s="1"/>
  <c r="AT79"/>
  <c r="AV79" s="1"/>
  <c r="AM79"/>
  <c r="AT78"/>
  <c r="AV78" s="1"/>
  <c r="AM78"/>
  <c r="AT77"/>
  <c r="AV77" s="1"/>
  <c r="AM77"/>
  <c r="AT76"/>
  <c r="AV76" s="1"/>
  <c r="AM76"/>
  <c r="AT75"/>
  <c r="AV75" s="1"/>
  <c r="AM75"/>
  <c r="AT74"/>
  <c r="AV74" s="1"/>
  <c r="AM74"/>
  <c r="AM73"/>
  <c r="AT73"/>
  <c r="AV73" s="1"/>
  <c r="AT72"/>
  <c r="AV72" s="1"/>
  <c r="AM72"/>
  <c r="AM71"/>
  <c r="AT70"/>
  <c r="AV70" s="1"/>
  <c r="AM70"/>
  <c r="AT69"/>
  <c r="AV69" s="1"/>
  <c r="AM69"/>
  <c r="AT68"/>
  <c r="AV68" s="1"/>
  <c r="AM68"/>
  <c r="AT67"/>
  <c r="AV67" s="1"/>
  <c r="AM67"/>
  <c r="AT66"/>
  <c r="AV66" s="1"/>
  <c r="AM66"/>
  <c r="AT65"/>
  <c r="AV65" s="1"/>
  <c r="AM65"/>
  <c r="AT64"/>
  <c r="AV64" s="1"/>
  <c r="AM64"/>
  <c r="AT63"/>
  <c r="AV63" s="1"/>
  <c r="AM63"/>
  <c r="AT62"/>
  <c r="AV62" s="1"/>
  <c r="AM62"/>
  <c r="AT61"/>
  <c r="AV61" s="1"/>
  <c r="AM61"/>
  <c r="AN57"/>
  <c r="AM52"/>
  <c r="AT52"/>
  <c r="AV52" s="1"/>
  <c r="AT51"/>
  <c r="AV51" s="1"/>
  <c r="AM51"/>
  <c r="AV50"/>
  <c r="AM50"/>
  <c r="AT49"/>
  <c r="AV49" s="1"/>
  <c r="AM49"/>
  <c r="AT48"/>
  <c r="AV48" s="1"/>
  <c r="AM48"/>
  <c r="AM47"/>
  <c r="AT47"/>
  <c r="AV47" s="1"/>
  <c r="AT46"/>
  <c r="AV46" s="1"/>
  <c r="AM46"/>
  <c r="AT45"/>
  <c r="AV45" s="1"/>
  <c r="AM45"/>
  <c r="AT44"/>
  <c r="AV44" s="1"/>
  <c r="AM44"/>
  <c r="AT43"/>
  <c r="AV43" s="1"/>
  <c r="AM43"/>
  <c r="AM42"/>
  <c r="AT41"/>
  <c r="AV41" s="1"/>
  <c r="AM41"/>
  <c r="AT40"/>
  <c r="AV40" s="1"/>
  <c r="AM40"/>
  <c r="AT39"/>
  <c r="AV39" s="1"/>
  <c r="AM39"/>
  <c r="AT38"/>
  <c r="AV38" s="1"/>
  <c r="AM38"/>
  <c r="AT37"/>
  <c r="AV37" s="1"/>
  <c r="AM37"/>
  <c r="AT36"/>
  <c r="AV36" s="1"/>
  <c r="AM36"/>
  <c r="AT35"/>
  <c r="AV35" s="1"/>
  <c r="AM35"/>
  <c r="AT34"/>
  <c r="AV34" s="1"/>
  <c r="AM34"/>
  <c r="AT33"/>
  <c r="AV33" s="1"/>
  <c r="AM33"/>
  <c r="AT32"/>
  <c r="AV32" s="1"/>
  <c r="AM32"/>
  <c r="AM31"/>
  <c r="AT31"/>
  <c r="AV31" s="1"/>
  <c r="AT30"/>
  <c r="AV30" s="1"/>
  <c r="AM30"/>
  <c r="AM29"/>
  <c r="AT29"/>
  <c r="AV29" s="1"/>
  <c r="R53"/>
  <c r="U100" i="6"/>
  <c r="R100"/>
  <c r="O100"/>
  <c r="L100"/>
  <c r="I100"/>
  <c r="F100"/>
  <c r="AT98"/>
  <c r="AV98" s="1"/>
  <c r="AT97"/>
  <c r="AV97" s="1"/>
  <c r="AT96"/>
  <c r="AV96" s="1"/>
  <c r="AT95"/>
  <c r="AV95" s="1"/>
  <c r="AT94"/>
  <c r="AV94" s="1"/>
  <c r="AT92"/>
  <c r="AV92" s="1"/>
  <c r="AT91"/>
  <c r="AV91" s="1"/>
  <c r="AT88"/>
  <c r="AV88" s="1"/>
  <c r="AT86"/>
  <c r="AV86" s="1"/>
  <c r="AT85"/>
  <c r="AV85" s="1"/>
  <c r="AT82"/>
  <c r="AV82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O54"/>
  <c r="L54"/>
  <c r="I54"/>
  <c r="F54"/>
  <c r="AT53"/>
  <c r="AV53" s="1"/>
  <c r="U53"/>
  <c r="R53"/>
  <c r="AT52"/>
  <c r="AV52" s="1"/>
  <c r="U52"/>
  <c r="R52"/>
  <c r="AT51"/>
  <c r="AV51" s="1"/>
  <c r="U51"/>
  <c r="R51"/>
  <c r="AT50"/>
  <c r="AV50" s="1"/>
  <c r="U50"/>
  <c r="R50"/>
  <c r="AT49"/>
  <c r="AV49" s="1"/>
  <c r="U49"/>
  <c r="R49"/>
  <c r="U48"/>
  <c r="R48"/>
  <c r="AT47"/>
  <c r="AV47" s="1"/>
  <c r="U47"/>
  <c r="R47"/>
  <c r="AT46"/>
  <c r="AV46" s="1"/>
  <c r="U46"/>
  <c r="R46"/>
  <c r="AT45"/>
  <c r="AV45" s="1"/>
  <c r="U45"/>
  <c r="R45"/>
  <c r="AT44"/>
  <c r="AV44" s="1"/>
  <c r="U44"/>
  <c r="R44"/>
  <c r="AT43"/>
  <c r="AV43" s="1"/>
  <c r="U43"/>
  <c r="R43"/>
  <c r="AT42"/>
  <c r="AV42" s="1"/>
  <c r="U42"/>
  <c r="R42"/>
  <c r="AT41"/>
  <c r="AV41" s="1"/>
  <c r="U41"/>
  <c r="R41"/>
  <c r="AT40"/>
  <c r="AV40" s="1"/>
  <c r="U40"/>
  <c r="R40"/>
  <c r="AT39"/>
  <c r="AV39" s="1"/>
  <c r="U39"/>
  <c r="R39"/>
  <c r="AT38"/>
  <c r="AV38" s="1"/>
  <c r="U38"/>
  <c r="R38"/>
  <c r="AT37"/>
  <c r="AV37" s="1"/>
  <c r="U37"/>
  <c r="R37"/>
  <c r="AT36"/>
  <c r="AV36" s="1"/>
  <c r="U36"/>
  <c r="R36"/>
  <c r="AT35"/>
  <c r="AV35" s="1"/>
  <c r="U35"/>
  <c r="R35"/>
  <c r="AT34"/>
  <c r="AV34" s="1"/>
  <c r="U34"/>
  <c r="R34"/>
  <c r="AT33"/>
  <c r="AV33" s="1"/>
  <c r="U33"/>
  <c r="R33"/>
  <c r="U32"/>
  <c r="R32"/>
  <c r="AT31"/>
  <c r="AV31" s="1"/>
  <c r="U31"/>
  <c r="R31"/>
  <c r="AT30"/>
  <c r="AV30" s="1"/>
  <c r="U30"/>
  <c r="R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T52"/>
  <c r="AV52" s="1"/>
  <c r="AT51"/>
  <c r="AV51" s="1"/>
  <c r="AT50"/>
  <c r="AV50" s="1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AT39" i="8"/>
  <c r="AV39" s="1"/>
  <c r="AA54" i="6"/>
  <c r="AA99" s="1"/>
  <c r="AA100" s="1"/>
  <c r="AD53" i="1"/>
  <c r="AD98" s="1"/>
  <c r="AD99" s="1"/>
  <c r="AT42" i="8"/>
  <c r="AV42" s="1"/>
  <c r="I53"/>
  <c r="U53"/>
  <c r="U98" s="1"/>
  <c r="U99" s="1"/>
  <c r="R54" i="6"/>
  <c r="U53" i="1"/>
  <c r="O53" i="8"/>
  <c r="AA53"/>
  <c r="AA98" s="1"/>
  <c r="AA99" s="1"/>
  <c r="AM53"/>
  <c r="R53"/>
  <c r="AT92"/>
  <c r="AV92" s="1"/>
  <c r="X54" i="6"/>
  <c r="X99" s="1"/>
  <c r="X100" s="1"/>
  <c r="AJ54"/>
  <c r="AJ100" s="1"/>
  <c r="O53" i="1"/>
  <c r="AJ53"/>
  <c r="AM53"/>
  <c r="AM98" s="1"/>
  <c r="AM99" s="1"/>
  <c r="X53" i="8"/>
  <c r="X98" s="1"/>
  <c r="X99" s="1"/>
  <c r="AJ53"/>
  <c r="AJ98" s="1"/>
  <c r="AJ99" s="1"/>
  <c r="AG54" i="6"/>
  <c r="AG100" s="1"/>
  <c r="AM54"/>
  <c r="AT84"/>
  <c r="AV84" s="1"/>
  <c r="L53" i="1"/>
  <c r="AT82"/>
  <c r="AV82" s="1"/>
  <c r="U54" i="6"/>
  <c r="F53" i="1"/>
  <c r="X53"/>
  <c r="AT88"/>
  <c r="AV88" s="1"/>
  <c r="AT83"/>
  <c r="AV83" s="1"/>
  <c r="AT92"/>
  <c r="AV92" s="1"/>
  <c r="AT83" i="6"/>
  <c r="AV83" s="1"/>
  <c r="AT44" i="8"/>
  <c r="AV44" s="1"/>
  <c r="L53"/>
  <c r="L98" s="1"/>
  <c r="L99" s="1"/>
  <c r="AT71" i="1"/>
  <c r="AV71" s="1"/>
  <c r="AT32" i="6"/>
  <c r="AV32" s="1"/>
  <c r="AT48"/>
  <c r="AV48" s="1"/>
  <c r="AT89"/>
  <c r="AV89" s="1"/>
  <c r="AT90"/>
  <c r="AV90" s="1"/>
  <c r="AT93"/>
  <c r="AV93" s="1"/>
  <c r="AT87"/>
  <c r="AV87" s="1"/>
  <c r="AT47" i="8"/>
  <c r="AV47" s="1"/>
  <c r="AT83"/>
  <c r="AV83" s="1"/>
  <c r="AG53"/>
  <c r="AG98" s="1"/>
  <c r="AG99" s="1"/>
  <c r="F53"/>
  <c r="AD53"/>
  <c r="AD98" s="1"/>
  <c r="AD99" s="1"/>
  <c r="AG53" i="1" l="1"/>
  <c r="AG98" s="1"/>
  <c r="AG99" s="1"/>
  <c r="AM100" i="6"/>
  <c r="O98" i="8"/>
  <c r="O99" s="1"/>
  <c r="AA53" i="1"/>
  <c r="AM98" i="8"/>
  <c r="AM99" s="1"/>
  <c r="I98"/>
  <c r="I99" s="1"/>
  <c r="F98"/>
  <c r="F99" s="1"/>
  <c r="AV99" i="1"/>
  <c r="AD54" i="6"/>
  <c r="AD100" s="1"/>
  <c r="AV100"/>
  <c r="R98" i="8"/>
  <c r="R99" s="1"/>
  <c r="AV99"/>
  <c r="N13" l="1"/>
  <c r="N12"/>
  <c r="M17"/>
  <c r="M18" s="1"/>
  <c r="N18" l="1"/>
  <c r="S13"/>
  <c r="S12"/>
  <c r="S17" l="1"/>
  <c r="S18"/>
  <c r="S13" i="1" l="1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S12" l="1"/>
  <c r="S13" i="6" l="1"/>
  <c r="S17" i="1" l="1"/>
  <c r="N18" s="1"/>
  <c r="S14" i="6"/>
  <c r="S15" l="1"/>
  <c r="S18" i="1" l="1"/>
  <c r="S15" s="1"/>
</calcChain>
</file>

<file path=xl/sharedStrings.xml><?xml version="1.0" encoding="utf-8"?>
<sst xmlns="http://schemas.openxmlformats.org/spreadsheetml/2006/main" count="1188" uniqueCount="349">
  <si>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</si>
  <si>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</si>
  <si>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</si>
  <si>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</si>
  <si>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</si>
  <si>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</si>
  <si>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</si>
  <si>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</si>
  <si>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</si>
  <si>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</si>
  <si>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</si>
  <si>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</si>
  <si>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</si>
  <si>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</si>
  <si>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</si>
  <si>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</si>
  <si>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</si>
  <si>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</si>
  <si>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</si>
  <si>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</si>
  <si>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</si>
  <si>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</si>
  <si>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</si>
  <si>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</si>
  <si>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</si>
  <si>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</si>
  <si>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</si>
  <si>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</si>
  <si>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</si>
  <si>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</si>
  <si>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</si>
  <si>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</si>
  <si>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</si>
  <si>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</si>
  <si>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</si>
  <si>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</si>
  <si>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</si>
  <si>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</si>
  <si>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</si>
  <si>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</si>
  <si>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</si>
  <si>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</si>
  <si>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</si>
  <si>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</si>
  <si>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</si>
  <si>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</si>
  <si>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</si>
  <si>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</si>
  <si>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</si>
  <si>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</si>
  <si>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</si>
  <si>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</si>
  <si>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</si>
  <si>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</si>
  <si>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</si>
  <si>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</si>
  <si>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</si>
  <si>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</si>
  <si>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</si>
  <si>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</si>
  <si>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</si>
  <si>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</si>
  <si>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</si>
  <si>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</si>
  <si>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</si>
  <si>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</si>
  <si>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</si>
  <si>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</si>
  <si>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</si>
  <si>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</si>
  <si>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</si>
  <si>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</si>
  <si>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</si>
  <si>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</si>
  <si>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</si>
  <si>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</si>
  <si>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</si>
  <si>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</si>
  <si>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</si>
  <si>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</si>
  <si>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</si>
  <si>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</si>
  <si>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</si>
  <si>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</si>
  <si>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</si>
  <si>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</si>
  <si>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</si>
  <si>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</si>
  <si>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</si>
  <si>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</si>
  <si>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</si>
  <si>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</si>
  <si>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</si>
  <si>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</si>
  <si>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</si>
  <si>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</si>
  <si>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</si>
  <si>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</si>
  <si>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</si>
  <si>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</si>
  <si>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</si>
  <si>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</si>
  <si>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</si>
  <si>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</si>
  <si>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</si>
  <si>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</si>
  <si>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</si>
  <si>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</si>
  <si>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</si>
  <si>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</si>
  <si>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</si>
  <si>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</si>
  <si>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</si>
  <si>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</si>
  <si>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</si>
  <si>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</si>
  <si>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</si>
  <si>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</si>
  <si>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</si>
  <si>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</si>
  <si>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</si>
  <si>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</si>
  <si>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</si>
  <si>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</si>
  <si>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</si>
  <si>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</si>
  <si>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</si>
  <si>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</si>
  <si>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</si>
  <si>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</si>
  <si>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</si>
  <si>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</si>
  <si>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</si>
  <si>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</si>
  <si>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</si>
  <si>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</si>
  <si>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</si>
  <si>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</si>
  <si>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</si>
  <si>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</si>
  <si>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</si>
  <si>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</si>
  <si>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</si>
  <si>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</si>
  <si>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</si>
  <si>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</si>
  <si>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</si>
  <si>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</si>
  <si>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</si>
  <si>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</si>
  <si>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</si>
  <si>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</si>
  <si>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</si>
  <si>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</si>
  <si>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</si>
  <si>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</si>
  <si>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</si>
  <si>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</si>
  <si>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</si>
  <si>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</si>
  <si>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</si>
  <si>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</si>
  <si>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</si>
  <si>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</si>
  <si>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</si>
  <si>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</si>
  <si>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</si>
  <si>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</si>
  <si>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</si>
  <si>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</si>
  <si>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</si>
  <si>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</si>
  <si>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</si>
  <si>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</si>
  <si>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</si>
  <si>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</si>
  <si>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</si>
  <si>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</si>
  <si>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</si>
  <si>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</si>
  <si>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</si>
  <si>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</si>
  <si>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</si>
  <si>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</si>
  <si>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</si>
  <si>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</si>
  <si>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</si>
  <si>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</si>
  <si>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</si>
  <si>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</si>
  <si>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</si>
  <si>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</si>
  <si>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</si>
  <si>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</si>
  <si>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</si>
  <si>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</si>
  <si>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</si>
  <si>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</si>
  <si>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</si>
  <si>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</si>
  <si>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</si>
  <si>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</si>
  <si>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</si>
  <si>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</si>
  <si>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</si>
  <si>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</si>
  <si>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</si>
  <si>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</si>
  <si>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</si>
  <si>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</si>
  <si>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</si>
  <si>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</si>
  <si>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</si>
  <si>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</si>
  <si>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</si>
  <si>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</si>
  <si>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</si>
  <si>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</si>
  <si>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</si>
  <si>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</si>
  <si>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</si>
  <si>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</si>
  <si>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</si>
  <si>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</si>
  <si>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</si>
  <si>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</si>
  <si>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</si>
  <si>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</si>
  <si>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</si>
  <si>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200/5</t>
  </si>
  <si>
    <t>облепиха</t>
  </si>
  <si>
    <t xml:space="preserve">Кофе 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</si>
  <si>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</si>
  <si>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</si>
  <si>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</si>
  <si>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</si>
  <si>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</si>
  <si>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</si>
  <si>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</si>
  <si>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</si>
  <si>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</si>
  <si>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</si>
  <si>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</si>
  <si>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</si>
  <si>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</si>
  <si>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</si>
  <si>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</si>
  <si>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Хлеб пшеничный/ржаной</t>
  </si>
  <si>
    <t>Виноград</t>
  </si>
  <si>
    <t>Сыр порциями</t>
  </si>
  <si>
    <t>Батон 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</si>
  <si>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</si>
  <si>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</si>
  <si>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</si>
  <si>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</si>
  <si>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</si>
  <si>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</si>
  <si>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</si>
  <si>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</si>
  <si>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</si>
  <si>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</si>
  <si>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</si>
  <si>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</si>
  <si>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</si>
  <si>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</si>
  <si>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</si>
  <si>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</si>
  <si>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</si>
  <si>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</si>
  <si>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</si>
  <si>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</si>
  <si>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</si>
  <si>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</si>
  <si>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</si>
  <si>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</si>
  <si>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</si>
  <si>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</si>
  <si>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</si>
  <si>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</si>
  <si>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</si>
  <si>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</si>
  <si>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котлета домашняя</t>
  </si>
  <si>
    <t>напиток из шиповника</t>
  </si>
  <si>
    <t>Общая стоимость сырьевого набора на 1 порц. (на 08.10.21) :</t>
  </si>
  <si>
    <t>первое</t>
  </si>
  <si>
    <t>демокр</t>
  </si>
  <si>
    <t>суп куриный с вермишелью</t>
  </si>
  <si>
    <t>рис отварной</t>
  </si>
  <si>
    <t>вермишель</t>
  </si>
  <si>
    <t xml:space="preserve"> (Спагетти )</t>
  </si>
  <si>
    <t>шиповник</t>
  </si>
  <si>
    <t xml:space="preserve"> Меню-требование на выдачу продуктов питания  N 1</t>
  </si>
  <si>
    <t>081121</t>
  </si>
  <si>
    <t xml:space="preserve">каша пшенная молочная с маслом </t>
  </si>
  <si>
    <t>Чай с лим и мятой</t>
  </si>
  <si>
    <t xml:space="preserve"> пшеничный/ржаной</t>
  </si>
  <si>
    <t>мята</t>
  </si>
  <si>
    <t xml:space="preserve">      на "  08"  ноября2021 г.</t>
  </si>
  <si>
    <t>08 ноября 2021г</t>
  </si>
  <si>
    <t>Общая стоимость сырьевого набора на 1 порц. (на 07.02.22) :</t>
  </si>
  <si>
    <t>Томатная паста (кг)</t>
  </si>
  <si>
    <t>чай с сахаром</t>
  </si>
  <si>
    <t>Наименование блюда: Чай черный с  сахаром порц.200 (расчёт на 1 порц.)</t>
  </si>
  <si>
    <t>Чай черный заварной (кг)</t>
  </si>
  <si>
    <t>спортсмен</t>
  </si>
  <si>
    <t>наложение</t>
  </si>
  <si>
    <t>полысаево</t>
  </si>
  <si>
    <t>______________________О.С.Ануфриева</t>
  </si>
  <si>
    <t>______________________Л.Н.Зеленина</t>
  </si>
  <si>
    <t>Структурное подразделение    дзержинского,29</t>
  </si>
  <si>
    <t>яблоко</t>
  </si>
  <si>
    <t>ванилин</t>
  </si>
  <si>
    <t>сухари пан</t>
  </si>
  <si>
    <t>Врач  (диетсестра)            ______________О.С.Ануфриева</t>
  </si>
  <si>
    <t>буфет</t>
  </si>
  <si>
    <t>Молоко сгущ вар</t>
  </si>
  <si>
    <t>Врач  (диетсестра)            ______________     О.С.Ануфриева</t>
  </si>
  <si>
    <t>марта</t>
  </si>
  <si>
    <t>2022</t>
  </si>
  <si>
    <t>хлеб пшен</t>
  </si>
  <si>
    <t>Филе птицы (кг)</t>
  </si>
  <si>
    <t>Молоко 2,5% жирности (л)</t>
  </si>
  <si>
    <t>пшеничный/ржаной</t>
  </si>
  <si>
    <t>20/20</t>
  </si>
  <si>
    <t>кисель</t>
  </si>
  <si>
    <t>Врач  (диетсестра)            ______________    О.С.Ануфриева</t>
  </si>
  <si>
    <t>на «05 »марта 2022г.</t>
  </si>
  <si>
    <t>каша кукурузная молочная с/м</t>
  </si>
  <si>
    <t>сок</t>
  </si>
  <si>
    <t>плов с курицей</t>
  </si>
  <si>
    <t>горячий шоколад</t>
  </si>
  <si>
    <t xml:space="preserve">хлеб ржаной </t>
  </si>
  <si>
    <t>Наименование блюда: Каша кукурузная молочная с маслом 200/5 ц.м. (расчёт на 1 порц.)</t>
  </si>
  <si>
    <t>Крупа кукурузная (кг)</t>
  </si>
  <si>
    <t>КАЛЬКУЛЯЦИОННАЯ КАРТОЧКА № 9876 от 01.06.21</t>
  </si>
  <si>
    <t>Наименование блюда: Плов с курицей  250 филе (расчёт на 1 порц.)</t>
  </si>
  <si>
    <t>крупа рис пропаренный (кг)</t>
  </si>
  <si>
    <t>Наименование блюда: Горячий шоколад 200 (расчёт на 1 порц.)</t>
  </si>
  <si>
    <t>Горячий шоколад (порошок) 1 кг (кг)</t>
  </si>
  <si>
    <t>Сок фруктовый разливной (л) (л)</t>
  </si>
  <si>
    <t>кукурузная</t>
  </si>
  <si>
    <t xml:space="preserve">Сахар </t>
  </si>
  <si>
    <t>шоколад</t>
  </si>
  <si>
    <t xml:space="preserve"> Меню-требование на выдачу продуктов питания  N 5</t>
  </si>
  <si>
    <t>050322</t>
  </si>
  <si>
    <t>пшеничный</t>
  </si>
  <si>
    <t>05</t>
  </si>
  <si>
    <t>хлеб ржаной</t>
  </si>
  <si>
    <t>девять тысяч восемьсот двадцать два</t>
  </si>
</sst>
</file>

<file path=xl/styles.xml><?xml version="1.0" encoding="utf-8"?>
<styleSheet xmlns="http://schemas.openxmlformats.org/spreadsheetml/2006/main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81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</borders>
  <cellStyleXfs count="8">
    <xf numFmtId="0" fontId="0" fillId="0" borderId="0"/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</cellStyleXfs>
  <cellXfs count="100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60" fillId="0" borderId="2" xfId="0" applyFont="1" applyBorder="1"/>
    <xf numFmtId="0" fontId="60" fillId="0" borderId="6" xfId="0" applyFont="1" applyBorder="1"/>
    <xf numFmtId="0" fontId="61" fillId="0" borderId="2" xfId="0" applyFont="1" applyBorder="1"/>
    <xf numFmtId="0" fontId="61" fillId="0" borderId="3" xfId="0" applyFont="1" applyBorder="1"/>
    <xf numFmtId="0" fontId="61" fillId="0" borderId="6" xfId="0" applyFont="1" applyBorder="1"/>
    <xf numFmtId="0" fontId="61" fillId="0" borderId="5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4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60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60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33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5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60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6" fillId="0" borderId="0" xfId="0" applyFont="1" applyBorder="1" applyAlignment="1">
      <alignment horizontal="center"/>
    </xf>
    <xf numFmtId="0" fontId="67" fillId="0" borderId="0" xfId="0" applyFont="1"/>
    <xf numFmtId="0" fontId="67" fillId="0" borderId="35" xfId="0" applyFont="1" applyBorder="1"/>
    <xf numFmtId="49" fontId="66" fillId="0" borderId="36" xfId="0" applyNumberFormat="1" applyFont="1" applyBorder="1" applyAlignment="1">
      <alignment horizontal="center"/>
    </xf>
    <xf numFmtId="0" fontId="67" fillId="0" borderId="38" xfId="0" applyFont="1" applyBorder="1"/>
    <xf numFmtId="0" fontId="66" fillId="0" borderId="5" xfId="0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6" fillId="0" borderId="3" xfId="0" applyFont="1" applyBorder="1" applyAlignment="1">
      <alignment horizontal="center"/>
    </xf>
    <xf numFmtId="0" fontId="66" fillId="0" borderId="5" xfId="0" applyFont="1" applyBorder="1" applyAlignment="1">
      <alignment horizontal="center" vertical="center"/>
    </xf>
    <xf numFmtId="0" fontId="66" fillId="0" borderId="7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8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70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70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70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43" fillId="0" borderId="15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71" fillId="0" borderId="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4" fontId="71" fillId="0" borderId="5" xfId="0" applyNumberFormat="1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top" wrapText="1"/>
    </xf>
    <xf numFmtId="0" fontId="73" fillId="0" borderId="38" xfId="0" applyFont="1" applyBorder="1" applyAlignment="1">
      <alignment horizontal="center" vertical="top" wrapText="1"/>
    </xf>
    <xf numFmtId="0" fontId="59" fillId="0" borderId="0" xfId="0" applyFont="1"/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wrapText="1"/>
    </xf>
    <xf numFmtId="168" fontId="62" fillId="0" borderId="5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right" vertical="center"/>
    </xf>
    <xf numFmtId="2" fontId="62" fillId="0" borderId="5" xfId="0" applyNumberFormat="1" applyFont="1" applyBorder="1" applyAlignment="1">
      <alignment horizontal="right" vertical="center"/>
    </xf>
    <xf numFmtId="165" fontId="62" fillId="0" borderId="5" xfId="0" applyNumberFormat="1" applyFont="1" applyBorder="1" applyAlignment="1">
      <alignment horizontal="right" vertical="center"/>
    </xf>
    <xf numFmtId="167" fontId="62" fillId="0" borderId="5" xfId="0" applyNumberFormat="1" applyFont="1" applyBorder="1" applyAlignment="1">
      <alignment horizontal="right" vertical="center"/>
    </xf>
    <xf numFmtId="0" fontId="74" fillId="0" borderId="17" xfId="0" applyFont="1" applyBorder="1" applyAlignment="1">
      <alignment horizontal="center"/>
    </xf>
    <xf numFmtId="0" fontId="74" fillId="0" borderId="48" xfId="0" applyFont="1" applyBorder="1" applyAlignment="1"/>
    <xf numFmtId="0" fontId="74" fillId="0" borderId="5" xfId="0" applyFont="1" applyBorder="1" applyAlignment="1"/>
    <xf numFmtId="0" fontId="74" fillId="0" borderId="5" xfId="0" applyFont="1" applyBorder="1"/>
    <xf numFmtId="0" fontId="74" fillId="0" borderId="20" xfId="0" applyFont="1" applyBorder="1"/>
    <xf numFmtId="0" fontId="74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4" fillId="0" borderId="13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1" fillId="0" borderId="6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1" xfId="0" applyFont="1" applyBorder="1"/>
    <xf numFmtId="0" fontId="61" fillId="0" borderId="4" xfId="0" applyFont="1" applyBorder="1"/>
    <xf numFmtId="165" fontId="61" fillId="0" borderId="2" xfId="0" applyNumberFormat="1" applyFont="1" applyBorder="1"/>
    <xf numFmtId="167" fontId="61" fillId="0" borderId="2" xfId="0" applyNumberFormat="1" applyFont="1" applyBorder="1"/>
    <xf numFmtId="166" fontId="61" fillId="0" borderId="2" xfId="0" applyNumberFormat="1" applyFont="1" applyBorder="1"/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29" fillId="0" borderId="31" xfId="0" applyFont="1" applyBorder="1"/>
    <xf numFmtId="0" fontId="29" fillId="0" borderId="29" xfId="0" applyNumberFormat="1" applyFont="1" applyBorder="1"/>
    <xf numFmtId="12" fontId="29" fillId="0" borderId="29" xfId="0" applyNumberFormat="1" applyFont="1" applyBorder="1" applyAlignment="1">
      <alignment horizontal="center"/>
    </xf>
    <xf numFmtId="164" fontId="29" fillId="0" borderId="29" xfId="0" applyNumberFormat="1" applyFont="1" applyBorder="1" applyAlignment="1">
      <alignment horizontal="center"/>
    </xf>
    <xf numFmtId="0" fontId="29" fillId="0" borderId="30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5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5" fillId="0" borderId="37" xfId="0" applyFont="1" applyBorder="1"/>
    <xf numFmtId="0" fontId="31" fillId="0" borderId="4" xfId="0" applyFont="1" applyBorder="1"/>
    <xf numFmtId="0" fontId="62" fillId="0" borderId="11" xfId="0" applyFont="1" applyBorder="1" applyAlignment="1">
      <alignment horizontal="left" vertical="center"/>
    </xf>
    <xf numFmtId="0" fontId="75" fillId="4" borderId="65" xfId="0" applyFont="1" applyFill="1" applyBorder="1" applyAlignment="1">
      <alignment wrapText="1"/>
    </xf>
    <xf numFmtId="0" fontId="75" fillId="4" borderId="66" xfId="0" applyFont="1" applyFill="1" applyBorder="1" applyAlignment="1">
      <alignment horizontal="center" wrapText="1"/>
    </xf>
    <xf numFmtId="0" fontId="75" fillId="4" borderId="67" xfId="0" applyFont="1" applyFill="1" applyBorder="1" applyAlignment="1">
      <alignment wrapText="1"/>
    </xf>
    <xf numFmtId="0" fontId="75" fillId="4" borderId="68" xfId="0" applyFont="1" applyFill="1" applyBorder="1" applyAlignment="1">
      <alignment horizontal="center" wrapText="1"/>
    </xf>
    <xf numFmtId="0" fontId="75" fillId="0" borderId="67" xfId="0" applyFont="1" applyBorder="1" applyAlignment="1">
      <alignment wrapText="1"/>
    </xf>
    <xf numFmtId="0" fontId="76" fillId="0" borderId="68" xfId="0" applyFont="1" applyBorder="1" applyAlignment="1">
      <alignment horizontal="center" wrapText="1"/>
    </xf>
    <xf numFmtId="0" fontId="75" fillId="0" borderId="67" xfId="0" applyFont="1" applyFill="1" applyBorder="1" applyAlignment="1">
      <alignment wrapText="1"/>
    </xf>
    <xf numFmtId="0" fontId="75" fillId="0" borderId="68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Continuous" vertical="center" wrapText="1"/>
    </xf>
    <xf numFmtId="0" fontId="0" fillId="0" borderId="47" xfId="0" applyFont="1" applyBorder="1" applyAlignment="1">
      <alignment horizontal="center"/>
    </xf>
    <xf numFmtId="0" fontId="63" fillId="0" borderId="0" xfId="0" applyFont="1" applyAlignment="1">
      <alignment horizontal="centerContinuous" vertical="center" wrapText="1"/>
    </xf>
    <xf numFmtId="0" fontId="78" fillId="0" borderId="5" xfId="0" applyFont="1" applyBorder="1" applyAlignment="1">
      <alignment horizontal="center" vertical="center"/>
    </xf>
    <xf numFmtId="0" fontId="78" fillId="0" borderId="5" xfId="0" applyFont="1" applyBorder="1" applyAlignment="1">
      <alignment wrapText="1"/>
    </xf>
    <xf numFmtId="168" fontId="78" fillId="0" borderId="5" xfId="0" applyNumberFormat="1" applyFont="1" applyBorder="1" applyAlignment="1">
      <alignment horizontal="right" vertical="center"/>
    </xf>
    <xf numFmtId="2" fontId="78" fillId="0" borderId="5" xfId="0" applyNumberFormat="1" applyFont="1" applyBorder="1" applyAlignment="1">
      <alignment horizontal="right" vertical="center"/>
    </xf>
    <xf numFmtId="0" fontId="78" fillId="0" borderId="5" xfId="0" applyFont="1" applyBorder="1" applyAlignment="1">
      <alignment horizontal="right" vertical="center"/>
    </xf>
    <xf numFmtId="0" fontId="78" fillId="0" borderId="11" xfId="0" applyFont="1" applyBorder="1" applyAlignment="1">
      <alignment horizontal="left" vertical="center"/>
    </xf>
    <xf numFmtId="0" fontId="71" fillId="0" borderId="5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74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5" fillId="0" borderId="29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165" fontId="78" fillId="0" borderId="5" xfId="0" applyNumberFormat="1" applyFont="1" applyBorder="1" applyAlignment="1">
      <alignment horizontal="right" vertical="center"/>
    </xf>
    <xf numFmtId="0" fontId="80" fillId="0" borderId="0" xfId="0" applyFont="1" applyAlignment="1">
      <alignment horizontal="centerContinuous" vertical="center" wrapText="1"/>
    </xf>
    <xf numFmtId="0" fontId="25" fillId="0" borderId="31" xfId="0" applyFont="1" applyBorder="1"/>
    <xf numFmtId="12" fontId="25" fillId="0" borderId="29" xfId="0" applyNumberFormat="1" applyFont="1" applyBorder="1" applyAlignment="1">
      <alignment horizontal="center"/>
    </xf>
    <xf numFmtId="165" fontId="60" fillId="0" borderId="2" xfId="0" applyNumberFormat="1" applyFont="1" applyBorder="1"/>
    <xf numFmtId="166" fontId="60" fillId="0" borderId="2" xfId="0" applyNumberFormat="1" applyFont="1" applyBorder="1"/>
    <xf numFmtId="0" fontId="79" fillId="4" borderId="68" xfId="0" applyFont="1" applyFill="1" applyBorder="1" applyAlignment="1">
      <alignment horizontal="center" vertical="center" wrapText="1"/>
    </xf>
    <xf numFmtId="0" fontId="79" fillId="4" borderId="67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60" fillId="0" borderId="5" xfId="0" applyFont="1" applyBorder="1" applyAlignment="1">
      <alignment horizontal="center" vertical="center"/>
    </xf>
    <xf numFmtId="0" fontId="25" fillId="0" borderId="4" xfId="0" applyFont="1" applyBorder="1"/>
    <xf numFmtId="164" fontId="25" fillId="0" borderId="29" xfId="0" applyNumberFormat="1" applyFont="1" applyBorder="1" applyAlignment="1">
      <alignment horizontal="center"/>
    </xf>
    <xf numFmtId="0" fontId="25" fillId="0" borderId="30" xfId="0" applyFont="1" applyBorder="1"/>
    <xf numFmtId="0" fontId="60" fillId="0" borderId="3" xfId="0" applyFont="1" applyBorder="1"/>
    <xf numFmtId="0" fontId="60" fillId="0" borderId="5" xfId="0" applyFont="1" applyBorder="1"/>
    <xf numFmtId="0" fontId="60" fillId="0" borderId="4" xfId="0" applyFont="1" applyBorder="1"/>
    <xf numFmtId="167" fontId="60" fillId="0" borderId="2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3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12" fontId="20" fillId="0" borderId="62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4" fillId="0" borderId="9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4" fillId="0" borderId="2" xfId="0" applyFont="1" applyBorder="1" applyAlignment="1">
      <alignment horizontal="center" wrapText="1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zoomScale="40" zoomScaleNormal="40" zoomScaleSheetLayoutView="40" workbookViewId="0">
      <selection activeCell="A91" sqref="A91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13.42578125" customWidth="1"/>
    <col min="5" max="5" width="15.28515625" customWidth="1"/>
    <col min="6" max="6" width="10.7109375" hidden="1" customWidth="1"/>
    <col min="7" max="7" width="11.28515625" customWidth="1"/>
    <col min="8" max="8" width="13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5.5703125" customWidth="1"/>
    <col min="14" max="14" width="13.7109375" customWidth="1"/>
    <col min="15" max="15" width="8.7109375" hidden="1" customWidth="1"/>
    <col min="16" max="16" width="10.5703125" customWidth="1"/>
    <col min="17" max="17" width="9" customWidth="1"/>
    <col min="18" max="18" width="8.7109375" hidden="1" customWidth="1"/>
    <col min="19" max="19" width="8" customWidth="1"/>
    <col min="20" max="20" width="8.7109375" customWidth="1"/>
    <col min="21" max="21" width="8.7109375" hidden="1" customWidth="1"/>
    <col min="22" max="22" width="6" customWidth="1"/>
    <col min="23" max="23" width="6.28515625" customWidth="1"/>
    <col min="24" max="24" width="10.85546875" hidden="1" customWidth="1"/>
    <col min="25" max="25" width="9.85546875" style="80" customWidth="1"/>
    <col min="26" max="26" width="10.140625" style="80" customWidth="1"/>
    <col min="27" max="27" width="8.7109375" hidden="1" customWidth="1"/>
    <col min="28" max="28" width="10.85546875" customWidth="1"/>
    <col min="29" max="29" width="9.57031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2.7109375" customWidth="1"/>
    <col min="38" max="38" width="9.5703125" customWidth="1"/>
    <col min="39" max="39" width="10.85546875" hidden="1" customWidth="1"/>
    <col min="40" max="40" width="6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200" t="s">
        <v>343</v>
      </c>
      <c r="AD3" s="200"/>
      <c r="AE3" s="201"/>
      <c r="AF3" s="202"/>
      <c r="AG3" s="202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Лист2!A3</f>
        <v>на «05 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198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10" t="s">
        <v>64</v>
      </c>
      <c r="B6" s="610"/>
      <c r="C6" s="610"/>
      <c r="D6" s="611"/>
      <c r="E6" s="617" t="s">
        <v>56</v>
      </c>
      <c r="F6" s="610"/>
      <c r="G6" s="610"/>
      <c r="H6" s="611"/>
      <c r="I6" s="165"/>
      <c r="J6" s="617" t="s">
        <v>89</v>
      </c>
      <c r="K6" s="610"/>
      <c r="L6" s="610"/>
      <c r="M6" s="611"/>
      <c r="N6" s="617" t="s">
        <v>87</v>
      </c>
      <c r="O6" s="610"/>
      <c r="P6" s="610"/>
      <c r="Q6" s="611"/>
      <c r="R6" s="165"/>
      <c r="S6" s="86"/>
      <c r="T6" s="166"/>
      <c r="U6" s="166"/>
      <c r="V6" s="167"/>
      <c r="W6" s="86"/>
      <c r="X6" s="166"/>
      <c r="Y6" s="184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12" t="s">
        <v>65</v>
      </c>
      <c r="B7" s="612"/>
      <c r="C7" s="612"/>
      <c r="D7" s="613"/>
      <c r="E7" s="614" t="s">
        <v>55</v>
      </c>
      <c r="F7" s="615"/>
      <c r="G7" s="615"/>
      <c r="H7" s="616"/>
      <c r="I7" s="90"/>
      <c r="J7" s="614" t="s">
        <v>12</v>
      </c>
      <c r="K7" s="615"/>
      <c r="L7" s="615"/>
      <c r="M7" s="616"/>
      <c r="N7" s="614" t="s">
        <v>15</v>
      </c>
      <c r="O7" s="615"/>
      <c r="P7" s="615"/>
      <c r="Q7" s="616"/>
      <c r="R7" s="90"/>
      <c r="S7" s="614" t="s">
        <v>14</v>
      </c>
      <c r="T7" s="615"/>
      <c r="U7" s="615"/>
      <c r="V7" s="616"/>
      <c r="W7" s="614" t="s">
        <v>84</v>
      </c>
      <c r="X7" s="615"/>
      <c r="Y7" s="616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68" t="s">
        <v>66</v>
      </c>
      <c r="B8" s="280" t="s">
        <v>68</v>
      </c>
      <c r="C8" s="281"/>
      <c r="D8" s="282"/>
      <c r="E8" s="614" t="s">
        <v>60</v>
      </c>
      <c r="F8" s="615"/>
      <c r="G8" s="615"/>
      <c r="H8" s="616"/>
      <c r="I8" s="90"/>
      <c r="J8" s="614" t="s">
        <v>71</v>
      </c>
      <c r="K8" s="615"/>
      <c r="L8" s="615"/>
      <c r="M8" s="616"/>
      <c r="N8" s="614" t="s">
        <v>88</v>
      </c>
      <c r="O8" s="615"/>
      <c r="P8" s="615"/>
      <c r="Q8" s="616"/>
      <c r="R8" s="90"/>
      <c r="S8" s="614" t="s">
        <v>61</v>
      </c>
      <c r="T8" s="615"/>
      <c r="U8" s="615"/>
      <c r="V8" s="616"/>
      <c r="W8" s="614" t="s">
        <v>85</v>
      </c>
      <c r="X8" s="615"/>
      <c r="Y8" s="616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9" t="s">
        <v>67</v>
      </c>
      <c r="B9" s="283" t="s">
        <v>69</v>
      </c>
      <c r="C9" s="171"/>
      <c r="D9" s="284"/>
      <c r="E9" s="614" t="s">
        <v>59</v>
      </c>
      <c r="F9" s="615"/>
      <c r="G9" s="615"/>
      <c r="H9" s="616"/>
      <c r="I9" s="90"/>
      <c r="J9" s="614" t="s">
        <v>13</v>
      </c>
      <c r="K9" s="615"/>
      <c r="L9" s="615"/>
      <c r="M9" s="616"/>
      <c r="N9" s="614" t="s">
        <v>59</v>
      </c>
      <c r="O9" s="615"/>
      <c r="P9" s="615"/>
      <c r="Q9" s="616"/>
      <c r="R9" s="90"/>
      <c r="S9" s="170"/>
      <c r="T9" s="89" t="s">
        <v>59</v>
      </c>
      <c r="U9" s="89"/>
      <c r="V9" s="89"/>
      <c r="W9" s="614" t="s">
        <v>86</v>
      </c>
      <c r="X9" s="615"/>
      <c r="Y9" s="616"/>
      <c r="Z9" s="81"/>
      <c r="AA9" s="89"/>
      <c r="AB9" s="91"/>
      <c r="AC9" s="80"/>
      <c r="AD9" s="80"/>
      <c r="AE9" s="80"/>
      <c r="AF9" s="79" t="str">
        <f>Лист2!A3</f>
        <v>на «05 »марта 2022г.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80</v>
      </c>
      <c r="AT9" s="49" t="s">
        <v>344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5" t="s">
        <v>70</v>
      </c>
      <c r="C10" s="286"/>
      <c r="D10" s="287"/>
      <c r="E10" s="171"/>
      <c r="F10" s="171"/>
      <c r="G10" s="89"/>
      <c r="H10" s="172"/>
      <c r="I10" s="173"/>
      <c r="J10" s="89"/>
      <c r="K10" s="89"/>
      <c r="L10" s="89"/>
      <c r="M10" s="172"/>
      <c r="N10" s="676"/>
      <c r="O10" s="612"/>
      <c r="P10" s="612"/>
      <c r="Q10" s="613"/>
      <c r="R10" s="90"/>
      <c r="S10" s="170"/>
      <c r="T10" s="89"/>
      <c r="U10" s="89"/>
      <c r="V10" s="89"/>
      <c r="W10" s="170"/>
      <c r="X10" s="89"/>
      <c r="Y10" s="188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4">
        <v>1</v>
      </c>
      <c r="B11" s="175"/>
      <c r="C11" s="176">
        <v>2</v>
      </c>
      <c r="D11" s="177"/>
      <c r="E11" s="178"/>
      <c r="F11" s="178"/>
      <c r="G11" s="178">
        <v>3</v>
      </c>
      <c r="H11" s="179"/>
      <c r="I11" s="178"/>
      <c r="J11" s="178"/>
      <c r="K11" s="178">
        <v>4</v>
      </c>
      <c r="L11" s="178"/>
      <c r="M11" s="179"/>
      <c r="N11" s="178"/>
      <c r="O11" s="178"/>
      <c r="P11" s="178">
        <v>5</v>
      </c>
      <c r="Q11" s="179"/>
      <c r="R11" s="178"/>
      <c r="S11" s="180"/>
      <c r="T11" s="178">
        <v>6</v>
      </c>
      <c r="U11" s="178"/>
      <c r="V11" s="178"/>
      <c r="W11" s="671">
        <v>7</v>
      </c>
      <c r="X11" s="672"/>
      <c r="Y11" s="673"/>
      <c r="Z11" s="81"/>
      <c r="AA11" s="89"/>
      <c r="AB11" s="91"/>
      <c r="AC11" s="79" t="s">
        <v>90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82</v>
      </c>
      <c r="AS11" s="84"/>
      <c r="AT11" s="49" t="s">
        <v>271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51"/>
      <c r="C12" s="652"/>
      <c r="D12" s="653"/>
      <c r="E12" s="688">
        <v>50</v>
      </c>
      <c r="F12" s="689"/>
      <c r="G12" s="689"/>
      <c r="H12" s="690"/>
      <c r="I12" s="129"/>
      <c r="J12" s="688" t="s">
        <v>97</v>
      </c>
      <c r="K12" s="689"/>
      <c r="L12" s="118"/>
      <c r="M12" s="114">
        <v>3</v>
      </c>
      <c r="N12" s="693">
        <f>M12*E12</f>
        <v>150</v>
      </c>
      <c r="O12" s="694"/>
      <c r="P12" s="694"/>
      <c r="Q12" s="695"/>
      <c r="R12" s="129"/>
      <c r="S12" s="688">
        <f>Лист2!F41</f>
        <v>78.900000000000006</v>
      </c>
      <c r="T12" s="689"/>
      <c r="U12" s="689"/>
      <c r="V12" s="690"/>
      <c r="W12" s="678"/>
      <c r="X12" s="679"/>
      <c r="Y12" s="680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54"/>
      <c r="C13" s="655"/>
      <c r="D13" s="656"/>
      <c r="E13" s="659"/>
      <c r="F13" s="660"/>
      <c r="G13" s="660"/>
      <c r="H13" s="677"/>
      <c r="I13" s="126"/>
      <c r="J13" s="657" t="s">
        <v>209</v>
      </c>
      <c r="K13" s="658"/>
      <c r="L13" s="126"/>
      <c r="M13" s="115">
        <v>0</v>
      </c>
      <c r="N13" s="693"/>
      <c r="O13" s="694"/>
      <c r="P13" s="694"/>
      <c r="Q13" s="695"/>
      <c r="R13" s="119"/>
      <c r="S13" s="659">
        <f>Лист2!F45</f>
        <v>0</v>
      </c>
      <c r="T13" s="660"/>
      <c r="U13" s="660"/>
      <c r="V13" s="677"/>
      <c r="W13" s="681"/>
      <c r="X13" s="682"/>
      <c r="Y13" s="683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54"/>
      <c r="C14" s="655"/>
      <c r="D14" s="656"/>
      <c r="E14" s="659"/>
      <c r="F14" s="660"/>
      <c r="G14" s="660"/>
      <c r="H14" s="677"/>
      <c r="I14" s="126"/>
      <c r="J14" s="659" t="s">
        <v>284</v>
      </c>
      <c r="K14" s="660"/>
      <c r="L14" s="120"/>
      <c r="M14" s="116">
        <v>0</v>
      </c>
      <c r="N14" s="688">
        <f>M14*E14</f>
        <v>0</v>
      </c>
      <c r="O14" s="689"/>
      <c r="P14" s="689"/>
      <c r="Q14" s="690"/>
      <c r="R14" s="119"/>
      <c r="S14" s="704"/>
      <c r="T14" s="705"/>
      <c r="U14" s="705"/>
      <c r="V14" s="706"/>
      <c r="W14" s="681"/>
      <c r="X14" s="682"/>
      <c r="Y14" s="684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54"/>
      <c r="C15" s="655"/>
      <c r="D15" s="656"/>
      <c r="E15" s="659">
        <v>97.25</v>
      </c>
      <c r="F15" s="660"/>
      <c r="G15" s="660"/>
      <c r="H15" s="677"/>
      <c r="I15" s="121"/>
      <c r="J15" s="659" t="s">
        <v>285</v>
      </c>
      <c r="K15" s="660"/>
      <c r="L15" s="126"/>
      <c r="M15" s="115">
        <v>101</v>
      </c>
      <c r="N15" s="659">
        <f>M15*E15</f>
        <v>9822.25</v>
      </c>
      <c r="O15" s="660"/>
      <c r="P15" s="660"/>
      <c r="Q15" s="660"/>
      <c r="R15" s="121"/>
      <c r="S15" s="704">
        <f>S18-S17-S16-S14-S13-S12</f>
        <v>9694.5053000000025</v>
      </c>
      <c r="T15" s="705"/>
      <c r="U15" s="705"/>
      <c r="V15" s="706"/>
      <c r="W15" s="681"/>
      <c r="X15" s="682"/>
      <c r="Y15" s="684"/>
      <c r="Z15" s="81"/>
      <c r="AA15" s="89"/>
      <c r="AB15" s="91"/>
      <c r="AC15" s="79" t="s">
        <v>309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54"/>
      <c r="C16" s="655"/>
      <c r="D16" s="656"/>
      <c r="E16" s="659">
        <v>2</v>
      </c>
      <c r="F16" s="660"/>
      <c r="G16" s="660"/>
      <c r="H16" s="677"/>
      <c r="I16" s="121"/>
      <c r="J16" s="659" t="s">
        <v>314</v>
      </c>
      <c r="K16" s="660"/>
      <c r="L16" s="126"/>
      <c r="M16" s="115">
        <v>100</v>
      </c>
      <c r="N16" s="659">
        <f>M16*E16</f>
        <v>200</v>
      </c>
      <c r="O16" s="660"/>
      <c r="P16" s="660"/>
      <c r="Q16" s="660"/>
      <c r="R16" s="121"/>
      <c r="S16" s="659">
        <f>E16*M16</f>
        <v>200</v>
      </c>
      <c r="T16" s="660"/>
      <c r="U16" s="660"/>
      <c r="V16" s="677"/>
      <c r="W16" s="681"/>
      <c r="X16" s="682"/>
      <c r="Y16" s="684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48"/>
      <c r="C17" s="649"/>
      <c r="D17" s="650"/>
      <c r="E17" s="691"/>
      <c r="F17" s="692"/>
      <c r="G17" s="692"/>
      <c r="H17" s="702"/>
      <c r="I17" s="122"/>
      <c r="J17" s="691" t="s">
        <v>102</v>
      </c>
      <c r="K17" s="692"/>
      <c r="L17" s="120"/>
      <c r="M17" s="116">
        <f>M12+M13+M14</f>
        <v>3</v>
      </c>
      <c r="N17" s="659"/>
      <c r="O17" s="660"/>
      <c r="P17" s="660"/>
      <c r="Q17" s="660"/>
      <c r="R17" s="123"/>
      <c r="S17" s="704">
        <f>Лист2!F42+Лист2!F46</f>
        <v>38.6</v>
      </c>
      <c r="T17" s="705"/>
      <c r="U17" s="705"/>
      <c r="V17" s="706"/>
      <c r="W17" s="681"/>
      <c r="X17" s="682"/>
      <c r="Y17" s="684"/>
      <c r="Z17" s="81"/>
      <c r="AA17" s="89"/>
      <c r="AB17" s="91"/>
      <c r="AC17" s="79" t="s">
        <v>272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3"/>
      <c r="F18" s="123" t="s">
        <v>198</v>
      </c>
      <c r="G18" s="123"/>
      <c r="H18" s="123"/>
      <c r="I18" s="123"/>
      <c r="J18" s="123"/>
      <c r="K18" s="123" t="s">
        <v>92</v>
      </c>
      <c r="L18" s="123"/>
      <c r="M18" s="117">
        <f>M15+M16+M17</f>
        <v>204</v>
      </c>
      <c r="N18" s="703">
        <f>N15+S12+S16+S17</f>
        <v>10139.75</v>
      </c>
      <c r="O18" s="692"/>
      <c r="P18" s="692"/>
      <c r="Q18" s="702"/>
      <c r="R18" s="130"/>
      <c r="S18" s="703">
        <f>AV99</f>
        <v>10012.005300000003</v>
      </c>
      <c r="T18" s="707"/>
      <c r="U18" s="707"/>
      <c r="V18" s="708"/>
      <c r="W18" s="685"/>
      <c r="X18" s="686"/>
      <c r="Y18" s="687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410"/>
      <c r="Z20" s="411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74" t="s">
        <v>8</v>
      </c>
      <c r="AU20" s="675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76</v>
      </c>
      <c r="D21" s="661" t="s">
        <v>18</v>
      </c>
      <c r="E21" s="662"/>
      <c r="F21" s="662"/>
      <c r="G21" s="662"/>
      <c r="H21" s="662"/>
      <c r="I21" s="662"/>
      <c r="J21" s="662"/>
      <c r="K21" s="662"/>
      <c r="L21" s="662"/>
      <c r="M21" s="662"/>
      <c r="N21" s="663"/>
      <c r="O21" s="127"/>
      <c r="P21" s="661" t="s">
        <v>19</v>
      </c>
      <c r="Q21" s="662"/>
      <c r="R21" s="662"/>
      <c r="S21" s="662"/>
      <c r="T21" s="662"/>
      <c r="U21" s="662"/>
      <c r="V21" s="662"/>
      <c r="W21" s="662"/>
      <c r="X21" s="662"/>
      <c r="Y21" s="662"/>
      <c r="Z21" s="662"/>
      <c r="AA21" s="662"/>
      <c r="AB21" s="663"/>
      <c r="AC21" s="661" t="s">
        <v>20</v>
      </c>
      <c r="AD21" s="662"/>
      <c r="AE21" s="662"/>
      <c r="AF21" s="662"/>
      <c r="AG21" s="662"/>
      <c r="AH21" s="663"/>
      <c r="AI21" s="661" t="s">
        <v>21</v>
      </c>
      <c r="AJ21" s="662"/>
      <c r="AK21" s="662"/>
      <c r="AL21" s="662"/>
      <c r="AM21" s="662"/>
      <c r="AN21" s="662"/>
      <c r="AO21" s="663"/>
      <c r="AP21" s="24" t="s">
        <v>63</v>
      </c>
      <c r="AQ21" s="23"/>
      <c r="AR21" s="23"/>
      <c r="AS21" s="16"/>
      <c r="AT21" s="669" t="s">
        <v>3</v>
      </c>
      <c r="AU21" s="670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75</v>
      </c>
      <c r="D22" s="664"/>
      <c r="E22" s="665"/>
      <c r="F22" s="665"/>
      <c r="G22" s="665"/>
      <c r="H22" s="665"/>
      <c r="I22" s="665"/>
      <c r="J22" s="665"/>
      <c r="K22" s="665"/>
      <c r="L22" s="665"/>
      <c r="M22" s="665"/>
      <c r="N22" s="666"/>
      <c r="O22" s="128"/>
      <c r="P22" s="664"/>
      <c r="Q22" s="665"/>
      <c r="R22" s="665"/>
      <c r="S22" s="665"/>
      <c r="T22" s="665"/>
      <c r="U22" s="665"/>
      <c r="V22" s="665"/>
      <c r="W22" s="665"/>
      <c r="X22" s="665"/>
      <c r="Y22" s="665"/>
      <c r="Z22" s="665"/>
      <c r="AA22" s="665"/>
      <c r="AB22" s="666"/>
      <c r="AC22" s="664"/>
      <c r="AD22" s="665"/>
      <c r="AE22" s="665"/>
      <c r="AF22" s="665"/>
      <c r="AG22" s="665"/>
      <c r="AH22" s="666"/>
      <c r="AI22" s="664"/>
      <c r="AJ22" s="665"/>
      <c r="AK22" s="665"/>
      <c r="AL22" s="665"/>
      <c r="AM22" s="665"/>
      <c r="AN22" s="665"/>
      <c r="AO22" s="666"/>
      <c r="AP22" s="26" t="s">
        <v>17</v>
      </c>
      <c r="AQ22" s="25"/>
      <c r="AR22" s="25"/>
      <c r="AS22" s="2"/>
      <c r="AT22" s="667" t="s">
        <v>57</v>
      </c>
      <c r="AU22" s="668"/>
      <c r="AV22" s="7"/>
      <c r="AW22" s="6"/>
      <c r="AX22" s="6"/>
      <c r="AY22" s="6"/>
      <c r="AZ22" s="6"/>
      <c r="BA22" s="6"/>
    </row>
    <row r="23" spans="1:54" ht="9.75" customHeight="1">
      <c r="A23" s="1" t="s">
        <v>78</v>
      </c>
      <c r="B23" s="4" t="s">
        <v>79</v>
      </c>
      <c r="C23" s="4" t="s">
        <v>9</v>
      </c>
      <c r="D23" s="630" t="s">
        <v>327</v>
      </c>
      <c r="E23" s="631"/>
      <c r="F23" s="384"/>
      <c r="G23" s="624" t="s">
        <v>310</v>
      </c>
      <c r="H23" s="625"/>
      <c r="I23" s="384"/>
      <c r="J23" s="630"/>
      <c r="K23" s="631"/>
      <c r="L23" s="384"/>
      <c r="M23" s="630" t="s">
        <v>345</v>
      </c>
      <c r="N23" s="631"/>
      <c r="O23" s="384"/>
      <c r="P23" s="630" t="s">
        <v>328</v>
      </c>
      <c r="Q23" s="631"/>
      <c r="R23" s="601"/>
      <c r="S23" s="630"/>
      <c r="T23" s="631"/>
      <c r="U23" s="384"/>
      <c r="V23" s="630"/>
      <c r="W23" s="631"/>
      <c r="X23" s="384"/>
      <c r="Y23" s="630"/>
      <c r="Z23" s="631"/>
      <c r="AA23" s="384"/>
      <c r="AB23" s="630"/>
      <c r="AC23" s="631"/>
      <c r="AD23" s="384"/>
      <c r="AE23" s="624" t="s">
        <v>329</v>
      </c>
      <c r="AF23" s="625"/>
      <c r="AG23" s="384"/>
      <c r="AH23" s="630" t="s">
        <v>331</v>
      </c>
      <c r="AI23" s="631"/>
      <c r="AJ23" s="384"/>
      <c r="AK23" s="636" t="s">
        <v>330</v>
      </c>
      <c r="AL23" s="637"/>
      <c r="AM23" s="107"/>
      <c r="AN23" s="630"/>
      <c r="AO23" s="631"/>
      <c r="AP23" s="642"/>
      <c r="AQ23" s="643"/>
      <c r="AR23" s="618"/>
      <c r="AS23" s="619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32"/>
      <c r="E24" s="633"/>
      <c r="F24" s="385"/>
      <c r="G24" s="626"/>
      <c r="H24" s="627"/>
      <c r="I24" s="385"/>
      <c r="J24" s="632"/>
      <c r="K24" s="633"/>
      <c r="L24" s="385"/>
      <c r="M24" s="632"/>
      <c r="N24" s="633"/>
      <c r="O24" s="385"/>
      <c r="P24" s="632"/>
      <c r="Q24" s="633"/>
      <c r="R24" s="120"/>
      <c r="S24" s="632"/>
      <c r="T24" s="633"/>
      <c r="U24" s="385"/>
      <c r="V24" s="632"/>
      <c r="W24" s="633"/>
      <c r="X24" s="385"/>
      <c r="Y24" s="632"/>
      <c r="Z24" s="633"/>
      <c r="AA24" s="385"/>
      <c r="AB24" s="632"/>
      <c r="AC24" s="633"/>
      <c r="AD24" s="385"/>
      <c r="AE24" s="626"/>
      <c r="AF24" s="627"/>
      <c r="AG24" s="385"/>
      <c r="AH24" s="632"/>
      <c r="AI24" s="633"/>
      <c r="AJ24" s="385"/>
      <c r="AK24" s="638"/>
      <c r="AL24" s="639"/>
      <c r="AM24" s="108"/>
      <c r="AN24" s="632"/>
      <c r="AO24" s="633"/>
      <c r="AP24" s="644"/>
      <c r="AQ24" s="645"/>
      <c r="AR24" s="620"/>
      <c r="AS24" s="621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34"/>
      <c r="E25" s="635"/>
      <c r="F25" s="386"/>
      <c r="G25" s="628"/>
      <c r="H25" s="629"/>
      <c r="I25" s="386"/>
      <c r="J25" s="634"/>
      <c r="K25" s="635"/>
      <c r="L25" s="386"/>
      <c r="M25" s="634"/>
      <c r="N25" s="635"/>
      <c r="O25" s="386"/>
      <c r="P25" s="634"/>
      <c r="Q25" s="635"/>
      <c r="R25" s="119"/>
      <c r="S25" s="634"/>
      <c r="T25" s="635"/>
      <c r="U25" s="386"/>
      <c r="V25" s="634"/>
      <c r="W25" s="635"/>
      <c r="X25" s="386"/>
      <c r="Y25" s="634"/>
      <c r="Z25" s="635"/>
      <c r="AA25" s="386"/>
      <c r="AB25" s="634"/>
      <c r="AC25" s="635"/>
      <c r="AD25" s="386"/>
      <c r="AE25" s="628"/>
      <c r="AF25" s="629"/>
      <c r="AG25" s="386"/>
      <c r="AH25" s="634"/>
      <c r="AI25" s="635"/>
      <c r="AJ25" s="386"/>
      <c r="AK25" s="640"/>
      <c r="AL25" s="641"/>
      <c r="AM25" s="109"/>
      <c r="AN25" s="634"/>
      <c r="AO25" s="635"/>
      <c r="AP25" s="646"/>
      <c r="AQ25" s="647"/>
      <c r="AR25" s="622"/>
      <c r="AS25" s="623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79">
        <v>4</v>
      </c>
      <c r="E26" s="379">
        <v>5</v>
      </c>
      <c r="F26" s="379"/>
      <c r="G26" s="379">
        <v>18</v>
      </c>
      <c r="H26" s="379">
        <v>19</v>
      </c>
      <c r="I26" s="379"/>
      <c r="J26" s="379">
        <v>8</v>
      </c>
      <c r="K26" s="379">
        <v>9</v>
      </c>
      <c r="L26" s="379"/>
      <c r="M26" s="379">
        <v>10</v>
      </c>
      <c r="N26" s="379">
        <v>11</v>
      </c>
      <c r="O26" s="379"/>
      <c r="P26" s="379"/>
      <c r="Q26" s="379"/>
      <c r="R26" s="379"/>
      <c r="S26" s="379">
        <v>14</v>
      </c>
      <c r="T26" s="379">
        <v>15</v>
      </c>
      <c r="U26" s="379"/>
      <c r="V26" s="379">
        <v>18</v>
      </c>
      <c r="W26" s="379">
        <v>19</v>
      </c>
      <c r="X26" s="379"/>
      <c r="Y26" s="379">
        <v>8</v>
      </c>
      <c r="Z26" s="379">
        <v>9</v>
      </c>
      <c r="AA26" s="379"/>
      <c r="AB26" s="602">
        <v>20</v>
      </c>
      <c r="AC26" s="379">
        <v>21</v>
      </c>
      <c r="AD26" s="379"/>
      <c r="AE26" s="379">
        <v>22</v>
      </c>
      <c r="AF26" s="379">
        <v>23</v>
      </c>
      <c r="AG26" s="379"/>
      <c r="AH26" s="379">
        <v>24</v>
      </c>
      <c r="AI26" s="379">
        <v>25</v>
      </c>
      <c r="AJ26" s="379"/>
      <c r="AK26" s="379">
        <v>26</v>
      </c>
      <c r="AL26" s="379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16">
        <v>3</v>
      </c>
      <c r="E27" s="116"/>
      <c r="F27" s="116"/>
      <c r="G27" s="116">
        <v>3</v>
      </c>
      <c r="H27" s="116"/>
      <c r="I27" s="116"/>
      <c r="J27" s="116"/>
      <c r="K27" s="116"/>
      <c r="L27" s="116"/>
      <c r="M27" s="116">
        <v>3</v>
      </c>
      <c r="N27" s="116"/>
      <c r="O27" s="116"/>
      <c r="P27" s="116">
        <v>3</v>
      </c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603"/>
      <c r="AD27" s="116"/>
      <c r="AE27" s="116">
        <v>101</v>
      </c>
      <c r="AF27" s="116"/>
      <c r="AG27" s="116"/>
      <c r="AH27" s="116">
        <v>101</v>
      </c>
      <c r="AI27" s="116"/>
      <c r="AJ27" s="116"/>
      <c r="AK27" s="116">
        <v>101</v>
      </c>
      <c r="AL27" s="116"/>
      <c r="AM27" s="106"/>
      <c r="AN27" s="116"/>
      <c r="AO27" s="116"/>
      <c r="AP27" s="106"/>
      <c r="AQ27" s="106"/>
      <c r="AR27" s="106"/>
      <c r="AS27" s="106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22" t="s">
        <v>229</v>
      </c>
      <c r="E28" s="322"/>
      <c r="F28" s="595"/>
      <c r="G28" s="590">
        <v>150</v>
      </c>
      <c r="H28" s="322"/>
      <c r="I28" s="596"/>
      <c r="J28" s="322"/>
      <c r="K28" s="322"/>
      <c r="L28" s="322"/>
      <c r="M28" s="322">
        <v>20</v>
      </c>
      <c r="N28" s="322"/>
      <c r="O28" s="322"/>
      <c r="P28" s="322">
        <v>200</v>
      </c>
      <c r="Q28" s="322"/>
      <c r="R28" s="322"/>
      <c r="S28" s="322"/>
      <c r="T28" s="322"/>
      <c r="U28" s="322"/>
      <c r="V28" s="590"/>
      <c r="W28" s="322"/>
      <c r="X28" s="595"/>
      <c r="Y28" s="322"/>
      <c r="Z28" s="322"/>
      <c r="AA28" s="604"/>
      <c r="AB28" s="322"/>
      <c r="AC28" s="605"/>
      <c r="AD28" s="322"/>
      <c r="AE28" s="322">
        <v>250</v>
      </c>
      <c r="AF28" s="322"/>
      <c r="AG28" s="322"/>
      <c r="AH28" s="322">
        <v>50</v>
      </c>
      <c r="AI28" s="322"/>
      <c r="AJ28" s="322"/>
      <c r="AK28" s="322">
        <v>200</v>
      </c>
      <c r="AL28" s="322"/>
      <c r="AM28" s="124"/>
      <c r="AN28" s="322"/>
      <c r="AO28" s="322"/>
      <c r="AP28" s="124"/>
      <c r="AQ28" s="124"/>
      <c r="AR28" s="124"/>
      <c r="AS28" s="124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90" t="s">
        <v>72</v>
      </c>
      <c r="B29" s="5"/>
      <c r="C29" s="103" t="s">
        <v>195</v>
      </c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606">
        <f>AB29*AB27</f>
        <v>0</v>
      </c>
      <c r="AD29" s="323">
        <f>AC29*AU29</f>
        <v>0</v>
      </c>
      <c r="AE29" s="323"/>
      <c r="AF29" s="323">
        <f>AE29*AE27</f>
        <v>0</v>
      </c>
      <c r="AG29" s="323">
        <f>AF29*AU29</f>
        <v>0</v>
      </c>
      <c r="AH29" s="323"/>
      <c r="AI29" s="323"/>
      <c r="AJ29" s="323"/>
      <c r="AK29" s="323"/>
      <c r="AL29" s="323"/>
      <c r="AM29" s="222">
        <f>AL29*AU29</f>
        <v>0</v>
      </c>
      <c r="AN29" s="92"/>
      <c r="AO29" s="92"/>
      <c r="AP29" s="261"/>
      <c r="AQ29" s="261"/>
      <c r="AR29" s="222"/>
      <c r="AS29" s="222"/>
      <c r="AT29" s="149">
        <f>E29+H29+K29+N29+Q29+T29+W29+Z29+AC29+AF29+AI29+AL29+AO29+AQ29+AS29</f>
        <v>0</v>
      </c>
      <c r="AU29" s="584">
        <v>675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90" t="s">
        <v>232</v>
      </c>
      <c r="B30" s="5"/>
      <c r="C30" s="103" t="s">
        <v>195</v>
      </c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606">
        <f>AB30*AB27</f>
        <v>0</v>
      </c>
      <c r="AD30" s="323">
        <f t="shared" ref="AD30:AD52" si="0">AC30*AU30</f>
        <v>0</v>
      </c>
      <c r="AE30" s="323"/>
      <c r="AF30" s="323">
        <f>AE30*AE27</f>
        <v>0</v>
      </c>
      <c r="AG30" s="323">
        <f t="shared" ref="AG30:AG52" si="1">AF30*AU30</f>
        <v>0</v>
      </c>
      <c r="AH30" s="323"/>
      <c r="AI30" s="323"/>
      <c r="AJ30" s="323"/>
      <c r="AK30" s="323"/>
      <c r="AL30" s="323"/>
      <c r="AM30" s="222">
        <f t="shared" ref="AM30:AM52" si="2">AL30*AU30</f>
        <v>0</v>
      </c>
      <c r="AN30" s="92"/>
      <c r="AO30" s="92"/>
      <c r="AP30" s="261"/>
      <c r="AQ30" s="261"/>
      <c r="AR30" s="222"/>
      <c r="AS30" s="222"/>
      <c r="AT30" s="149">
        <f t="shared" ref="AT30:AT52" si="3">E30+H30+K30+N30+Q30+T30+W30+Z30+AC30+AF30+AI30+AL30+AO30+AQ30+AS30</f>
        <v>0</v>
      </c>
      <c r="AU30" s="584">
        <v>540</v>
      </c>
      <c r="AV30" s="88">
        <f t="shared" ref="AV30:AV52" si="4">AT30*AU30</f>
        <v>0</v>
      </c>
      <c r="AW30" s="6"/>
      <c r="AX30" s="6"/>
      <c r="AY30" s="6"/>
      <c r="AZ30" s="6"/>
      <c r="BA30" s="6"/>
    </row>
    <row r="31" spans="1:54" ht="42" customHeight="1">
      <c r="A31" s="290" t="s">
        <v>220</v>
      </c>
      <c r="B31" s="5"/>
      <c r="C31" s="103" t="s">
        <v>195</v>
      </c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606">
        <f>AB31*AB27</f>
        <v>0</v>
      </c>
      <c r="AD31" s="323">
        <f t="shared" si="0"/>
        <v>0</v>
      </c>
      <c r="AE31" s="323">
        <v>0.12173</v>
      </c>
      <c r="AF31" s="323">
        <f>AE31*AE27</f>
        <v>12.294730000000001</v>
      </c>
      <c r="AG31" s="323">
        <f t="shared" si="1"/>
        <v>6823.5751500000006</v>
      </c>
      <c r="AH31" s="323"/>
      <c r="AI31" s="323"/>
      <c r="AJ31" s="323"/>
      <c r="AK31" s="323"/>
      <c r="AL31" s="323"/>
      <c r="AM31" s="222">
        <f t="shared" si="2"/>
        <v>0</v>
      </c>
      <c r="AN31" s="92"/>
      <c r="AO31" s="92"/>
      <c r="AP31" s="261"/>
      <c r="AQ31" s="261"/>
      <c r="AR31" s="222"/>
      <c r="AS31" s="222"/>
      <c r="AT31" s="149">
        <f t="shared" si="3"/>
        <v>12.294730000000001</v>
      </c>
      <c r="AU31" s="584">
        <v>555</v>
      </c>
      <c r="AV31" s="88">
        <f t="shared" si="4"/>
        <v>6823.5751500000006</v>
      </c>
      <c r="AW31" s="6"/>
      <c r="AX31" s="6"/>
      <c r="AY31" s="6"/>
      <c r="AZ31" s="6"/>
      <c r="BA31" s="6"/>
      <c r="BB31" s="6"/>
    </row>
    <row r="32" spans="1:54" ht="70.5" customHeight="1">
      <c r="A32" s="290" t="s">
        <v>24</v>
      </c>
      <c r="B32" s="5"/>
      <c r="C32" s="103" t="s">
        <v>195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606"/>
      <c r="AD32" s="323">
        <f t="shared" si="0"/>
        <v>0</v>
      </c>
      <c r="AE32" s="323"/>
      <c r="AF32" s="323"/>
      <c r="AG32" s="323">
        <f t="shared" si="1"/>
        <v>0</v>
      </c>
      <c r="AH32" s="323"/>
      <c r="AI32" s="323"/>
      <c r="AJ32" s="323"/>
      <c r="AK32" s="323"/>
      <c r="AL32" s="323"/>
      <c r="AM32" s="222">
        <f t="shared" si="2"/>
        <v>0</v>
      </c>
      <c r="AN32" s="92"/>
      <c r="AO32" s="92"/>
      <c r="AP32" s="261"/>
      <c r="AQ32" s="261"/>
      <c r="AR32" s="222"/>
      <c r="AS32" s="222"/>
      <c r="AT32" s="148">
        <f t="shared" si="3"/>
        <v>0</v>
      </c>
      <c r="AU32" s="584">
        <v>241.5</v>
      </c>
      <c r="AV32" s="88">
        <f t="shared" si="4"/>
        <v>0</v>
      </c>
      <c r="AW32" s="6"/>
      <c r="AX32" s="6"/>
      <c r="AY32" s="6"/>
      <c r="AZ32" s="6"/>
      <c r="BA32" s="6"/>
      <c r="BB32" s="6"/>
    </row>
    <row r="33" spans="1:54" ht="42" customHeight="1">
      <c r="A33" s="290" t="s">
        <v>235</v>
      </c>
      <c r="B33" s="5"/>
      <c r="C33" s="103" t="s">
        <v>195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606"/>
      <c r="AD33" s="323">
        <f t="shared" si="0"/>
        <v>0</v>
      </c>
      <c r="AE33" s="323"/>
      <c r="AF33" s="323"/>
      <c r="AG33" s="323">
        <f t="shared" si="1"/>
        <v>0</v>
      </c>
      <c r="AH33" s="323"/>
      <c r="AI33" s="323"/>
      <c r="AJ33" s="323"/>
      <c r="AK33" s="323"/>
      <c r="AL33" s="323"/>
      <c r="AM33" s="222">
        <f t="shared" si="2"/>
        <v>0</v>
      </c>
      <c r="AN33" s="92"/>
      <c r="AO33" s="92"/>
      <c r="AP33" s="261"/>
      <c r="AQ33" s="261"/>
      <c r="AR33" s="222"/>
      <c r="AS33" s="222"/>
      <c r="AT33" s="149">
        <f t="shared" si="3"/>
        <v>0</v>
      </c>
      <c r="AU33" s="584">
        <v>142.5</v>
      </c>
      <c r="AV33" s="88">
        <f t="shared" si="4"/>
        <v>0</v>
      </c>
      <c r="AW33" s="6"/>
      <c r="AX33" s="6"/>
      <c r="AY33" s="6"/>
      <c r="AZ33" s="6"/>
      <c r="BA33" s="6"/>
      <c r="BB33" s="6"/>
    </row>
    <row r="34" spans="1:54" ht="42" customHeight="1">
      <c r="A34" s="290" t="s">
        <v>25</v>
      </c>
      <c r="B34" s="5"/>
      <c r="C34" s="103" t="s">
        <v>195</v>
      </c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606"/>
      <c r="AD34" s="323">
        <f t="shared" si="0"/>
        <v>0</v>
      </c>
      <c r="AE34" s="323"/>
      <c r="AF34" s="323"/>
      <c r="AG34" s="323">
        <f t="shared" si="1"/>
        <v>0</v>
      </c>
      <c r="AH34" s="323"/>
      <c r="AI34" s="323"/>
      <c r="AJ34" s="323"/>
      <c r="AK34" s="323"/>
      <c r="AL34" s="323"/>
      <c r="AM34" s="222">
        <f t="shared" si="2"/>
        <v>0</v>
      </c>
      <c r="AN34" s="92"/>
      <c r="AO34" s="92"/>
      <c r="AP34" s="261"/>
      <c r="AQ34" s="261"/>
      <c r="AR34" s="222"/>
      <c r="AS34" s="222"/>
      <c r="AT34" s="149">
        <f t="shared" si="3"/>
        <v>0</v>
      </c>
      <c r="AU34" s="584"/>
      <c r="AV34" s="88">
        <f t="shared" si="4"/>
        <v>0</v>
      </c>
      <c r="AW34" s="6"/>
      <c r="AX34" s="6"/>
      <c r="AY34" s="6"/>
      <c r="AZ34" s="6"/>
      <c r="BA34" s="6"/>
      <c r="BB34" s="6"/>
    </row>
    <row r="35" spans="1:54" ht="42" customHeight="1">
      <c r="A35" s="290" t="s">
        <v>233</v>
      </c>
      <c r="B35" s="5"/>
      <c r="C35" s="103" t="s">
        <v>195</v>
      </c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606"/>
      <c r="AD35" s="323">
        <f t="shared" si="0"/>
        <v>0</v>
      </c>
      <c r="AE35" s="323"/>
      <c r="AF35" s="323"/>
      <c r="AG35" s="323">
        <f t="shared" si="1"/>
        <v>0</v>
      </c>
      <c r="AH35" s="323"/>
      <c r="AI35" s="323"/>
      <c r="AJ35" s="323"/>
      <c r="AK35" s="323"/>
      <c r="AL35" s="323"/>
      <c r="AM35" s="222">
        <f t="shared" si="2"/>
        <v>0</v>
      </c>
      <c r="AN35" s="92"/>
      <c r="AO35" s="92"/>
      <c r="AP35" s="261"/>
      <c r="AQ35" s="261"/>
      <c r="AR35" s="222"/>
      <c r="AS35" s="222"/>
      <c r="AT35" s="148">
        <f t="shared" si="3"/>
        <v>0</v>
      </c>
      <c r="AU35" s="584">
        <v>138</v>
      </c>
      <c r="AV35" s="88">
        <f t="shared" si="4"/>
        <v>0</v>
      </c>
      <c r="AW35" s="6"/>
      <c r="AX35" s="6"/>
      <c r="AY35" s="6"/>
      <c r="AZ35" s="6"/>
      <c r="BA35" s="6"/>
      <c r="BB35" s="6"/>
    </row>
    <row r="36" spans="1:54" ht="51.75" customHeight="1">
      <c r="A36" s="290" t="s">
        <v>224</v>
      </c>
      <c r="B36" s="5"/>
      <c r="C36" s="103" t="s">
        <v>195</v>
      </c>
      <c r="D36" s="323"/>
      <c r="E36" s="323">
        <f>D36*D27</f>
        <v>0</v>
      </c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606"/>
      <c r="AD36" s="323">
        <f t="shared" si="0"/>
        <v>0</v>
      </c>
      <c r="AE36" s="323"/>
      <c r="AF36" s="323"/>
      <c r="AG36" s="323">
        <f t="shared" si="1"/>
        <v>0</v>
      </c>
      <c r="AH36" s="323"/>
      <c r="AI36" s="323"/>
      <c r="AJ36" s="323"/>
      <c r="AK36" s="323"/>
      <c r="AL36" s="323"/>
      <c r="AM36" s="222">
        <f t="shared" si="2"/>
        <v>0</v>
      </c>
      <c r="AN36" s="92"/>
      <c r="AO36" s="92"/>
      <c r="AP36" s="261"/>
      <c r="AQ36" s="261"/>
      <c r="AR36" s="222"/>
      <c r="AS36" s="222"/>
      <c r="AT36" s="149">
        <f t="shared" si="3"/>
        <v>0</v>
      </c>
      <c r="AU36" s="584">
        <v>450</v>
      </c>
      <c r="AV36" s="88">
        <f t="shared" si="4"/>
        <v>0</v>
      </c>
      <c r="AW36" s="6"/>
      <c r="AX36" s="6"/>
      <c r="AY36" s="6"/>
      <c r="AZ36" s="6"/>
      <c r="BA36" s="6"/>
      <c r="BB36" s="6"/>
    </row>
    <row r="37" spans="1:54" ht="42" customHeight="1">
      <c r="A37" s="290" t="s">
        <v>26</v>
      </c>
      <c r="B37" s="5"/>
      <c r="C37" s="103" t="s">
        <v>195</v>
      </c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606"/>
      <c r="AD37" s="323">
        <f t="shared" si="0"/>
        <v>0</v>
      </c>
      <c r="AE37" s="323"/>
      <c r="AF37" s="323"/>
      <c r="AG37" s="323">
        <f t="shared" si="1"/>
        <v>0</v>
      </c>
      <c r="AH37" s="323"/>
      <c r="AI37" s="323"/>
      <c r="AJ37" s="323"/>
      <c r="AK37" s="323"/>
      <c r="AL37" s="323"/>
      <c r="AM37" s="222">
        <f t="shared" si="2"/>
        <v>0</v>
      </c>
      <c r="AN37" s="92"/>
      <c r="AO37" s="92"/>
      <c r="AP37" s="261"/>
      <c r="AQ37" s="261"/>
      <c r="AR37" s="222"/>
      <c r="AS37" s="222"/>
      <c r="AT37" s="149">
        <f t="shared" si="3"/>
        <v>0</v>
      </c>
      <c r="AU37" s="584"/>
      <c r="AV37" s="88">
        <f t="shared" si="4"/>
        <v>0</v>
      </c>
      <c r="AW37" s="6"/>
      <c r="AX37" s="6"/>
      <c r="AY37" s="6"/>
      <c r="AZ37" s="6"/>
      <c r="BA37" s="6"/>
      <c r="BB37" s="6"/>
    </row>
    <row r="38" spans="1:54" ht="42" customHeight="1">
      <c r="A38" s="290" t="s">
        <v>218</v>
      </c>
      <c r="B38" s="5"/>
      <c r="C38" s="103" t="s">
        <v>195</v>
      </c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606"/>
      <c r="AD38" s="323">
        <f t="shared" si="0"/>
        <v>0</v>
      </c>
      <c r="AE38" s="323"/>
      <c r="AF38" s="323"/>
      <c r="AG38" s="323">
        <f t="shared" si="1"/>
        <v>0</v>
      </c>
      <c r="AH38" s="323"/>
      <c r="AI38" s="323"/>
      <c r="AJ38" s="323"/>
      <c r="AK38" s="323"/>
      <c r="AL38" s="323"/>
      <c r="AM38" s="222">
        <f t="shared" si="2"/>
        <v>0</v>
      </c>
      <c r="AN38" s="92"/>
      <c r="AO38" s="92"/>
      <c r="AP38" s="261"/>
      <c r="AQ38" s="261"/>
      <c r="AR38" s="222"/>
      <c r="AS38" s="222"/>
      <c r="AT38" s="149">
        <f t="shared" si="3"/>
        <v>0</v>
      </c>
      <c r="AU38" s="585"/>
      <c r="AV38" s="88">
        <f t="shared" si="4"/>
        <v>0</v>
      </c>
      <c r="AW38" s="6"/>
      <c r="AX38" s="6"/>
      <c r="AY38" s="6"/>
      <c r="AZ38" s="6"/>
      <c r="BA38" s="6"/>
      <c r="BB38" s="6"/>
    </row>
    <row r="39" spans="1:54" ht="42" customHeight="1">
      <c r="A39" s="290" t="s">
        <v>27</v>
      </c>
      <c r="B39" s="5"/>
      <c r="C39" s="103" t="s">
        <v>195</v>
      </c>
      <c r="D39" s="323">
        <v>5.0000000000000001E-3</v>
      </c>
      <c r="E39" s="323">
        <f>D39*D27</f>
        <v>1.4999999999999999E-2</v>
      </c>
      <c r="F39" s="323"/>
      <c r="G39" s="323"/>
      <c r="H39" s="323">
        <f>G39*G27</f>
        <v>0</v>
      </c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>
        <f>V39*V27</f>
        <v>0</v>
      </c>
      <c r="X39" s="323"/>
      <c r="Y39" s="323"/>
      <c r="Z39" s="323"/>
      <c r="AA39" s="323"/>
      <c r="AB39" s="323"/>
      <c r="AC39" s="606">
        <f>AB39*AB27</f>
        <v>0</v>
      </c>
      <c r="AD39" s="323">
        <f t="shared" si="0"/>
        <v>0</v>
      </c>
      <c r="AE39" s="323"/>
      <c r="AF39" s="323"/>
      <c r="AG39" s="323">
        <f t="shared" si="1"/>
        <v>0</v>
      </c>
      <c r="AH39" s="323"/>
      <c r="AI39" s="323"/>
      <c r="AJ39" s="323"/>
      <c r="AK39" s="323"/>
      <c r="AL39" s="323"/>
      <c r="AM39" s="222">
        <f t="shared" si="2"/>
        <v>0</v>
      </c>
      <c r="AN39" s="92"/>
      <c r="AO39" s="92">
        <f>AN39*AN27</f>
        <v>0</v>
      </c>
      <c r="AP39" s="261"/>
      <c r="AQ39" s="261"/>
      <c r="AR39" s="222"/>
      <c r="AS39" s="222"/>
      <c r="AT39" s="148">
        <f t="shared" si="3"/>
        <v>1.4999999999999999E-2</v>
      </c>
      <c r="AU39" s="586">
        <v>1020</v>
      </c>
      <c r="AV39" s="88">
        <f t="shared" si="4"/>
        <v>15.299999999999999</v>
      </c>
      <c r="AW39" s="6"/>
      <c r="AX39" s="6"/>
      <c r="AY39" s="6"/>
      <c r="AZ39" s="6"/>
      <c r="BA39" s="6"/>
      <c r="BB39" s="6"/>
    </row>
    <row r="40" spans="1:54" ht="42" customHeight="1">
      <c r="A40" s="290" t="s">
        <v>28</v>
      </c>
      <c r="B40" s="5"/>
      <c r="C40" s="103" t="s">
        <v>195</v>
      </c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606"/>
      <c r="AD40" s="323">
        <f t="shared" si="0"/>
        <v>0</v>
      </c>
      <c r="AE40" s="323"/>
      <c r="AF40" s="323"/>
      <c r="AG40" s="323">
        <f t="shared" si="1"/>
        <v>0</v>
      </c>
      <c r="AH40" s="323"/>
      <c r="AI40" s="323"/>
      <c r="AJ40" s="323"/>
      <c r="AK40" s="323"/>
      <c r="AL40" s="323"/>
      <c r="AM40" s="222">
        <f t="shared" si="2"/>
        <v>0</v>
      </c>
      <c r="AN40" s="92"/>
      <c r="AO40" s="92"/>
      <c r="AP40" s="261"/>
      <c r="AQ40" s="261"/>
      <c r="AR40" s="222"/>
      <c r="AS40" s="222"/>
      <c r="AT40" s="149">
        <f t="shared" si="3"/>
        <v>0</v>
      </c>
      <c r="AU40" s="586"/>
      <c r="AV40" s="88">
        <f t="shared" si="4"/>
        <v>0</v>
      </c>
      <c r="AW40" s="6"/>
      <c r="AX40" s="6"/>
      <c r="AY40" s="6"/>
      <c r="AZ40" s="6"/>
      <c r="BA40" s="6"/>
      <c r="BB40" s="6"/>
    </row>
    <row r="41" spans="1:54" ht="42" customHeight="1">
      <c r="A41" s="290" t="s">
        <v>223</v>
      </c>
      <c r="B41" s="5"/>
      <c r="C41" s="103" t="s">
        <v>195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606"/>
      <c r="AD41" s="323">
        <f t="shared" si="0"/>
        <v>0</v>
      </c>
      <c r="AE41" s="323"/>
      <c r="AF41" s="323"/>
      <c r="AG41" s="323">
        <f t="shared" si="1"/>
        <v>0</v>
      </c>
      <c r="AH41" s="323"/>
      <c r="AI41" s="323"/>
      <c r="AJ41" s="323"/>
      <c r="AK41" s="323"/>
      <c r="AL41" s="323"/>
      <c r="AM41" s="222">
        <f t="shared" si="2"/>
        <v>0</v>
      </c>
      <c r="AN41" s="92"/>
      <c r="AO41" s="92"/>
      <c r="AP41" s="92"/>
      <c r="AQ41" s="92"/>
      <c r="AR41" s="222"/>
      <c r="AS41" s="222"/>
      <c r="AT41" s="149">
        <f t="shared" si="3"/>
        <v>0</v>
      </c>
      <c r="AU41" s="586"/>
      <c r="AV41" s="88">
        <f t="shared" si="4"/>
        <v>0</v>
      </c>
      <c r="AW41" s="6"/>
      <c r="AX41" s="6"/>
      <c r="AY41" s="6"/>
      <c r="AZ41" s="6"/>
      <c r="BA41" s="6"/>
      <c r="BB41" s="6"/>
    </row>
    <row r="42" spans="1:54" ht="42" customHeight="1">
      <c r="A42" s="290" t="s">
        <v>29</v>
      </c>
      <c r="B42" s="5"/>
      <c r="C42" s="103" t="s">
        <v>195</v>
      </c>
      <c r="D42" s="323"/>
      <c r="E42" s="323">
        <f>D42*D27</f>
        <v>0</v>
      </c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606">
        <f>AB42*AB27</f>
        <v>0</v>
      </c>
      <c r="AD42" s="323">
        <f t="shared" si="0"/>
        <v>0</v>
      </c>
      <c r="AE42" s="323">
        <v>6.8999999999999999E-3</v>
      </c>
      <c r="AF42" s="323">
        <f>AE42*AE27</f>
        <v>0.69689999999999996</v>
      </c>
      <c r="AG42" s="323">
        <f t="shared" si="1"/>
        <v>156.80249999999998</v>
      </c>
      <c r="AH42" s="323"/>
      <c r="AI42" s="323"/>
      <c r="AJ42" s="323"/>
      <c r="AK42" s="323"/>
      <c r="AL42" s="323"/>
      <c r="AM42" s="222">
        <f t="shared" si="2"/>
        <v>0</v>
      </c>
      <c r="AN42" s="92"/>
      <c r="AO42" s="92"/>
      <c r="AP42" s="92"/>
      <c r="AQ42" s="92"/>
      <c r="AR42" s="222"/>
      <c r="AS42" s="222"/>
      <c r="AT42" s="148">
        <f t="shared" si="3"/>
        <v>0.69689999999999996</v>
      </c>
      <c r="AU42" s="586">
        <v>225</v>
      </c>
      <c r="AV42" s="88">
        <f t="shared" si="4"/>
        <v>156.80249999999998</v>
      </c>
      <c r="AW42" s="6"/>
      <c r="AX42" s="6"/>
      <c r="AY42" s="6"/>
      <c r="AZ42" s="6"/>
      <c r="BA42" s="6"/>
      <c r="BB42" s="6"/>
    </row>
    <row r="43" spans="1:54" ht="42" customHeight="1">
      <c r="A43" s="290" t="s">
        <v>200</v>
      </c>
      <c r="B43" s="5"/>
      <c r="C43" s="103" t="s">
        <v>195</v>
      </c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>
        <v>0.2</v>
      </c>
      <c r="Q43" s="323">
        <f>P43*P27</f>
        <v>0.60000000000000009</v>
      </c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606"/>
      <c r="AD43" s="323">
        <f t="shared" si="0"/>
        <v>0</v>
      </c>
      <c r="AE43" s="323"/>
      <c r="AF43" s="323"/>
      <c r="AG43" s="323">
        <f t="shared" si="1"/>
        <v>0</v>
      </c>
      <c r="AH43" s="323"/>
      <c r="AI43" s="323"/>
      <c r="AJ43" s="323"/>
      <c r="AK43" s="323"/>
      <c r="AL43" s="323">
        <f>AK43*AK27</f>
        <v>0</v>
      </c>
      <c r="AM43" s="222">
        <f t="shared" si="2"/>
        <v>0</v>
      </c>
      <c r="AN43" s="92"/>
      <c r="AO43" s="92"/>
      <c r="AP43" s="92"/>
      <c r="AQ43" s="92"/>
      <c r="AR43" s="222"/>
      <c r="AS43" s="222"/>
      <c r="AT43" s="149">
        <f t="shared" si="3"/>
        <v>0.60000000000000009</v>
      </c>
      <c r="AU43" s="586">
        <v>67.5</v>
      </c>
      <c r="AV43" s="88">
        <f t="shared" si="4"/>
        <v>40.500000000000007</v>
      </c>
      <c r="AW43" s="6"/>
      <c r="AX43" s="6"/>
      <c r="AY43" s="6"/>
      <c r="AZ43" s="6"/>
      <c r="BA43" s="6"/>
      <c r="BB43" s="6"/>
    </row>
    <row r="44" spans="1:54" ht="42" customHeight="1">
      <c r="A44" s="290" t="s">
        <v>30</v>
      </c>
      <c r="B44" s="5"/>
      <c r="C44" s="103" t="s">
        <v>196</v>
      </c>
      <c r="D44" s="323">
        <v>0.17</v>
      </c>
      <c r="E44" s="323">
        <f>D44*D27</f>
        <v>0.51</v>
      </c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606"/>
      <c r="AD44" s="323">
        <f t="shared" si="0"/>
        <v>0</v>
      </c>
      <c r="AE44" s="323"/>
      <c r="AF44" s="323"/>
      <c r="AG44" s="323">
        <f t="shared" si="1"/>
        <v>0</v>
      </c>
      <c r="AH44" s="323"/>
      <c r="AI44" s="323"/>
      <c r="AJ44" s="323"/>
      <c r="AK44" s="323">
        <v>0.1</v>
      </c>
      <c r="AL44" s="323">
        <f>AK44*AK27</f>
        <v>10.100000000000001</v>
      </c>
      <c r="AM44" s="222">
        <f t="shared" si="2"/>
        <v>855.97500000000014</v>
      </c>
      <c r="AN44" s="92"/>
      <c r="AO44" s="92"/>
      <c r="AP44" s="92"/>
      <c r="AQ44" s="92"/>
      <c r="AR44" s="222"/>
      <c r="AS44" s="222"/>
      <c r="AT44" s="149">
        <f t="shared" si="3"/>
        <v>10.610000000000001</v>
      </c>
      <c r="AU44" s="586">
        <v>84.75</v>
      </c>
      <c r="AV44" s="88">
        <f t="shared" si="4"/>
        <v>899.1975000000001</v>
      </c>
      <c r="AW44" s="6"/>
      <c r="AX44" s="6"/>
      <c r="AY44" s="6"/>
      <c r="AZ44" s="6"/>
      <c r="BA44" s="6"/>
      <c r="BB44" s="6"/>
    </row>
    <row r="45" spans="1:54" ht="42" customHeight="1">
      <c r="A45" s="290" t="s">
        <v>315</v>
      </c>
      <c r="B45" s="5"/>
      <c r="C45" s="103" t="s">
        <v>195</v>
      </c>
      <c r="D45" s="323"/>
      <c r="E45" s="323">
        <f>D45*D27</f>
        <v>0</v>
      </c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606"/>
      <c r="AD45" s="323">
        <f t="shared" si="0"/>
        <v>0</v>
      </c>
      <c r="AE45" s="323"/>
      <c r="AF45" s="323"/>
      <c r="AG45" s="323">
        <f t="shared" si="1"/>
        <v>0</v>
      </c>
      <c r="AH45" s="323"/>
      <c r="AI45" s="323"/>
      <c r="AJ45" s="323"/>
      <c r="AK45" s="323"/>
      <c r="AL45" s="323"/>
      <c r="AM45" s="222">
        <f t="shared" si="2"/>
        <v>0</v>
      </c>
      <c r="AN45" s="92"/>
      <c r="AO45" s="92"/>
      <c r="AP45" s="92"/>
      <c r="AQ45" s="92"/>
      <c r="AR45" s="222"/>
      <c r="AS45" s="222"/>
      <c r="AT45" s="148">
        <f t="shared" si="3"/>
        <v>0</v>
      </c>
      <c r="AU45" s="586">
        <v>346.5</v>
      </c>
      <c r="AV45" s="88">
        <f t="shared" si="4"/>
        <v>0</v>
      </c>
      <c r="AW45" s="6"/>
      <c r="AX45" s="6"/>
      <c r="AY45" s="6"/>
      <c r="AZ45" s="6"/>
      <c r="BA45" s="6"/>
      <c r="BB45" s="6"/>
    </row>
    <row r="46" spans="1:54" ht="42" customHeight="1">
      <c r="A46" s="290" t="s">
        <v>31</v>
      </c>
      <c r="B46" s="5"/>
      <c r="C46" s="103" t="s">
        <v>195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606"/>
      <c r="AD46" s="323">
        <f t="shared" si="0"/>
        <v>0</v>
      </c>
      <c r="AE46" s="323"/>
      <c r="AF46" s="323"/>
      <c r="AG46" s="323">
        <f t="shared" si="1"/>
        <v>0</v>
      </c>
      <c r="AH46" s="323"/>
      <c r="AI46" s="323"/>
      <c r="AJ46" s="323"/>
      <c r="AK46" s="323"/>
      <c r="AL46" s="323"/>
      <c r="AM46" s="222">
        <f t="shared" si="2"/>
        <v>0</v>
      </c>
      <c r="AN46" s="92"/>
      <c r="AO46" s="92"/>
      <c r="AP46" s="92"/>
      <c r="AQ46" s="92"/>
      <c r="AR46" s="222"/>
      <c r="AS46" s="222"/>
      <c r="AT46" s="149">
        <f t="shared" si="3"/>
        <v>0</v>
      </c>
      <c r="AU46" s="586"/>
      <c r="AV46" s="88">
        <f t="shared" si="4"/>
        <v>0</v>
      </c>
      <c r="AW46" s="6"/>
      <c r="AX46" s="6"/>
      <c r="AY46" s="6"/>
      <c r="AZ46" s="6"/>
      <c r="BA46" s="6"/>
      <c r="BB46" s="6"/>
    </row>
    <row r="47" spans="1:54" ht="42" customHeight="1">
      <c r="A47" s="290" t="s">
        <v>32</v>
      </c>
      <c r="B47" s="5"/>
      <c r="C47" s="103" t="s">
        <v>195</v>
      </c>
      <c r="D47" s="323"/>
      <c r="E47" s="323">
        <f>D47*D27</f>
        <v>0</v>
      </c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606">
        <f>AB47*AB27</f>
        <v>0</v>
      </c>
      <c r="AD47" s="323">
        <f t="shared" si="0"/>
        <v>0</v>
      </c>
      <c r="AE47" s="323"/>
      <c r="AF47" s="323"/>
      <c r="AG47" s="323">
        <f t="shared" si="1"/>
        <v>0</v>
      </c>
      <c r="AH47" s="323"/>
      <c r="AI47" s="323"/>
      <c r="AJ47" s="323"/>
      <c r="AK47" s="323"/>
      <c r="AL47" s="323"/>
      <c r="AM47" s="222">
        <f t="shared" si="2"/>
        <v>0</v>
      </c>
      <c r="AN47" s="92"/>
      <c r="AO47" s="92"/>
      <c r="AP47" s="92"/>
      <c r="AQ47" s="92"/>
      <c r="AR47" s="222"/>
      <c r="AS47" s="222"/>
      <c r="AT47" s="148">
        <f t="shared" si="3"/>
        <v>0</v>
      </c>
      <c r="AU47" s="586">
        <v>277.5</v>
      </c>
      <c r="AV47" s="88">
        <f t="shared" si="4"/>
        <v>0</v>
      </c>
      <c r="AW47" s="6"/>
      <c r="AX47" s="6"/>
      <c r="AY47" s="6"/>
      <c r="AZ47" s="6"/>
      <c r="BA47" s="6"/>
      <c r="BB47" s="6"/>
    </row>
    <row r="48" spans="1:54" ht="42" customHeight="1">
      <c r="A48" s="290" t="s">
        <v>33</v>
      </c>
      <c r="B48" s="5"/>
      <c r="C48" s="103" t="s">
        <v>195</v>
      </c>
      <c r="D48" s="323"/>
      <c r="E48" s="323">
        <f>D48*D27</f>
        <v>0</v>
      </c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606"/>
      <c r="AD48" s="323">
        <f t="shared" si="0"/>
        <v>0</v>
      </c>
      <c r="AE48" s="323"/>
      <c r="AF48" s="323"/>
      <c r="AG48" s="323">
        <f t="shared" si="1"/>
        <v>0</v>
      </c>
      <c r="AH48" s="323"/>
      <c r="AI48" s="323"/>
      <c r="AJ48" s="323"/>
      <c r="AK48" s="323"/>
      <c r="AL48" s="323"/>
      <c r="AM48" s="222">
        <f t="shared" si="2"/>
        <v>0</v>
      </c>
      <c r="AN48" s="92" t="s">
        <v>203</v>
      </c>
      <c r="AO48" s="92"/>
      <c r="AP48" s="92"/>
      <c r="AQ48" s="92"/>
      <c r="AR48" s="222"/>
      <c r="AS48" s="222"/>
      <c r="AT48" s="149">
        <f t="shared" si="3"/>
        <v>0</v>
      </c>
      <c r="AU48" s="586">
        <v>444</v>
      </c>
      <c r="AV48" s="88">
        <f t="shared" si="4"/>
        <v>0</v>
      </c>
      <c r="AW48" s="6"/>
      <c r="AX48" s="6"/>
      <c r="AY48" s="6"/>
      <c r="AZ48" s="6"/>
      <c r="BA48" s="6"/>
      <c r="BB48" s="6"/>
    </row>
    <row r="49" spans="1:54" ht="42" customHeight="1">
      <c r="A49" s="290" t="s">
        <v>34</v>
      </c>
      <c r="B49" s="5"/>
      <c r="C49" s="103" t="s">
        <v>195</v>
      </c>
      <c r="D49" s="323"/>
      <c r="E49" s="323"/>
      <c r="F49" s="323"/>
      <c r="G49" s="323"/>
      <c r="H49" s="323"/>
      <c r="I49" s="323"/>
      <c r="J49" s="323"/>
      <c r="K49" s="323">
        <f>J49*J27</f>
        <v>0</v>
      </c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>
        <f>Y49*Y27</f>
        <v>0</v>
      </c>
      <c r="AA49" s="323"/>
      <c r="AB49" s="323"/>
      <c r="AC49" s="606"/>
      <c r="AD49" s="323">
        <f t="shared" si="0"/>
        <v>0</v>
      </c>
      <c r="AE49" s="323"/>
      <c r="AF49" s="323"/>
      <c r="AG49" s="323">
        <f t="shared" si="1"/>
        <v>0</v>
      </c>
      <c r="AH49" s="323"/>
      <c r="AI49" s="323"/>
      <c r="AJ49" s="323"/>
      <c r="AK49" s="323"/>
      <c r="AL49" s="323"/>
      <c r="AM49" s="222">
        <f t="shared" si="2"/>
        <v>0</v>
      </c>
      <c r="AN49" s="92"/>
      <c r="AO49" s="92"/>
      <c r="AP49" s="92"/>
      <c r="AQ49" s="92"/>
      <c r="AR49" s="222"/>
      <c r="AS49" s="222"/>
      <c r="AT49" s="149">
        <f t="shared" si="3"/>
        <v>0</v>
      </c>
      <c r="AU49" s="586">
        <v>591.84</v>
      </c>
      <c r="AV49" s="88">
        <f t="shared" si="4"/>
        <v>0</v>
      </c>
      <c r="AW49" s="6"/>
      <c r="AX49" s="6"/>
      <c r="AY49" s="6"/>
      <c r="AZ49" s="6"/>
      <c r="BA49" s="6"/>
      <c r="BB49" s="6"/>
    </row>
    <row r="50" spans="1:54" ht="42" customHeight="1">
      <c r="A50" s="290" t="s">
        <v>35</v>
      </c>
      <c r="B50" s="5"/>
      <c r="C50" s="103" t="s">
        <v>197</v>
      </c>
      <c r="D50" s="323"/>
      <c r="E50" s="323">
        <f>D50*D27</f>
        <v>0</v>
      </c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606"/>
      <c r="AD50" s="323">
        <f t="shared" si="0"/>
        <v>0</v>
      </c>
      <c r="AE50" s="323"/>
      <c r="AF50" s="323"/>
      <c r="AG50" s="323">
        <f>AF50/0.04*AU50</f>
        <v>0</v>
      </c>
      <c r="AH50" s="323"/>
      <c r="AI50" s="323"/>
      <c r="AJ50" s="323"/>
      <c r="AK50" s="323"/>
      <c r="AL50" s="323"/>
      <c r="AM50" s="222">
        <f t="shared" si="2"/>
        <v>0</v>
      </c>
      <c r="AN50" s="92"/>
      <c r="AO50" s="92"/>
      <c r="AP50" s="92"/>
      <c r="AQ50" s="92"/>
      <c r="AR50" s="222"/>
      <c r="AS50" s="222"/>
      <c r="AT50" s="221">
        <f>(E50+H50+K50+N50+Q50+T50+W50+Z50+AC50+AF50+AI50+AL50+AO50+AQ50+AS50)/0.05</f>
        <v>0</v>
      </c>
      <c r="AU50" s="586">
        <v>11.25</v>
      </c>
      <c r="AV50" s="88">
        <f t="shared" si="4"/>
        <v>0</v>
      </c>
      <c r="AW50" s="6"/>
      <c r="AX50" s="6"/>
      <c r="AY50" s="6"/>
      <c r="AZ50" s="6"/>
      <c r="BA50" s="6"/>
      <c r="BB50" s="6"/>
    </row>
    <row r="51" spans="1:54" ht="42" customHeight="1">
      <c r="A51" s="387" t="s">
        <v>217</v>
      </c>
      <c r="B51" s="8"/>
      <c r="C51" s="103" t="s">
        <v>195</v>
      </c>
      <c r="D51" s="323"/>
      <c r="E51" s="323"/>
      <c r="F51" s="323"/>
      <c r="G51" s="324"/>
      <c r="H51" s="324"/>
      <c r="I51" s="323"/>
      <c r="J51" s="324"/>
      <c r="K51" s="323"/>
      <c r="L51" s="323"/>
      <c r="M51" s="324"/>
      <c r="N51" s="323"/>
      <c r="O51" s="323"/>
      <c r="P51" s="324"/>
      <c r="Q51" s="324"/>
      <c r="R51" s="323"/>
      <c r="S51" s="324"/>
      <c r="T51" s="324"/>
      <c r="U51" s="323"/>
      <c r="V51" s="324"/>
      <c r="W51" s="324"/>
      <c r="X51" s="323"/>
      <c r="Y51" s="324"/>
      <c r="Z51" s="324"/>
      <c r="AA51" s="323"/>
      <c r="AB51" s="324"/>
      <c r="AC51" s="607"/>
      <c r="AD51" s="323">
        <f t="shared" si="0"/>
        <v>0</v>
      </c>
      <c r="AE51" s="324"/>
      <c r="AF51" s="324"/>
      <c r="AG51" s="323">
        <f t="shared" si="1"/>
        <v>0</v>
      </c>
      <c r="AH51" s="324"/>
      <c r="AI51" s="324"/>
      <c r="AJ51" s="323"/>
      <c r="AK51" s="324"/>
      <c r="AL51" s="324"/>
      <c r="AM51" s="222">
        <f>AL51*AU51</f>
        <v>0</v>
      </c>
      <c r="AN51" s="93"/>
      <c r="AO51" s="93"/>
      <c r="AP51" s="93"/>
      <c r="AQ51" s="93"/>
      <c r="AR51" s="223"/>
      <c r="AS51" s="223"/>
      <c r="AT51" s="148">
        <f t="shared" si="3"/>
        <v>0</v>
      </c>
      <c r="AU51" s="585">
        <v>433.5</v>
      </c>
      <c r="AV51" s="88">
        <f t="shared" si="4"/>
        <v>0</v>
      </c>
      <c r="AW51" s="6"/>
      <c r="AX51" s="6"/>
      <c r="AY51" s="6"/>
      <c r="AZ51" s="6"/>
      <c r="BA51" s="6"/>
      <c r="BB51" s="6"/>
    </row>
    <row r="52" spans="1:54" ht="42" customHeight="1">
      <c r="A52" s="388" t="s">
        <v>36</v>
      </c>
      <c r="B52" s="8"/>
      <c r="C52" s="103" t="s">
        <v>195</v>
      </c>
      <c r="D52" s="324"/>
      <c r="E52" s="324">
        <f>D52*D27</f>
        <v>0</v>
      </c>
      <c r="F52" s="323"/>
      <c r="G52" s="324"/>
      <c r="H52" s="324"/>
      <c r="I52" s="323"/>
      <c r="J52" s="324"/>
      <c r="K52" s="323"/>
      <c r="L52" s="323"/>
      <c r="M52" s="324"/>
      <c r="N52" s="323"/>
      <c r="O52" s="323"/>
      <c r="P52" s="324"/>
      <c r="Q52" s="324"/>
      <c r="R52" s="323"/>
      <c r="S52" s="324"/>
      <c r="T52" s="324"/>
      <c r="U52" s="323"/>
      <c r="V52" s="324"/>
      <c r="W52" s="324"/>
      <c r="X52" s="323"/>
      <c r="Y52" s="324"/>
      <c r="Z52" s="324"/>
      <c r="AA52" s="323"/>
      <c r="AB52" s="324"/>
      <c r="AC52" s="607"/>
      <c r="AD52" s="323">
        <f t="shared" si="0"/>
        <v>0</v>
      </c>
      <c r="AE52" s="324">
        <v>3.3E-3</v>
      </c>
      <c r="AF52" s="324">
        <f>AE52*AE27</f>
        <v>0.33329999999999999</v>
      </c>
      <c r="AG52" s="323">
        <f t="shared" si="1"/>
        <v>17.498249999999999</v>
      </c>
      <c r="AH52" s="324"/>
      <c r="AI52" s="324"/>
      <c r="AJ52" s="323"/>
      <c r="AK52" s="324"/>
      <c r="AL52" s="324"/>
      <c r="AM52" s="222">
        <f t="shared" si="2"/>
        <v>0</v>
      </c>
      <c r="AN52" s="93"/>
      <c r="AO52" s="93"/>
      <c r="AP52" s="93"/>
      <c r="AQ52" s="93"/>
      <c r="AR52" s="223"/>
      <c r="AS52" s="223"/>
      <c r="AT52" s="148">
        <f t="shared" si="3"/>
        <v>0.33329999999999999</v>
      </c>
      <c r="AU52" s="585">
        <v>52.5</v>
      </c>
      <c r="AV52" s="88">
        <f t="shared" si="4"/>
        <v>17.498249999999999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412"/>
      <c r="Z53" s="412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6997.8759</v>
      </c>
      <c r="AH53" s="17"/>
      <c r="AI53" s="17"/>
      <c r="AJ53" s="17">
        <f>SUM(AJ29:AJ52)</f>
        <v>0</v>
      </c>
      <c r="AK53" s="17"/>
      <c r="AL53" s="17"/>
      <c r="AM53" s="17">
        <f>SUM(AM29:AM52)</f>
        <v>855.97500000000014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54" ht="12" customHeight="1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410"/>
      <c r="Z54" s="411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74" t="s">
        <v>8</v>
      </c>
      <c r="AU54" s="675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76</v>
      </c>
      <c r="D55" s="661" t="s">
        <v>18</v>
      </c>
      <c r="E55" s="662"/>
      <c r="F55" s="662"/>
      <c r="G55" s="662"/>
      <c r="H55" s="662"/>
      <c r="I55" s="662"/>
      <c r="J55" s="662"/>
      <c r="K55" s="662"/>
      <c r="L55" s="662"/>
      <c r="M55" s="662"/>
      <c r="N55" s="663"/>
      <c r="O55" s="127"/>
      <c r="P55" s="661" t="s">
        <v>19</v>
      </c>
      <c r="Q55" s="662"/>
      <c r="R55" s="662"/>
      <c r="S55" s="662"/>
      <c r="T55" s="662"/>
      <c r="U55" s="662"/>
      <c r="V55" s="662"/>
      <c r="W55" s="662"/>
      <c r="X55" s="662"/>
      <c r="Y55" s="662"/>
      <c r="Z55" s="662"/>
      <c r="AA55" s="662"/>
      <c r="AB55" s="663"/>
      <c r="AC55" s="661" t="s">
        <v>20</v>
      </c>
      <c r="AD55" s="662"/>
      <c r="AE55" s="662"/>
      <c r="AF55" s="662"/>
      <c r="AG55" s="662"/>
      <c r="AH55" s="663"/>
      <c r="AI55" s="661" t="s">
        <v>21</v>
      </c>
      <c r="AJ55" s="662"/>
      <c r="AK55" s="662"/>
      <c r="AL55" s="662"/>
      <c r="AM55" s="662"/>
      <c r="AN55" s="662"/>
      <c r="AO55" s="663"/>
      <c r="AP55" s="24" t="s">
        <v>16</v>
      </c>
      <c r="AQ55" s="23"/>
      <c r="AR55" s="23"/>
      <c r="AS55" s="16"/>
      <c r="AT55" s="669" t="s">
        <v>3</v>
      </c>
      <c r="AU55" s="670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75</v>
      </c>
      <c r="D56" s="664"/>
      <c r="E56" s="665"/>
      <c r="F56" s="665"/>
      <c r="G56" s="665"/>
      <c r="H56" s="665"/>
      <c r="I56" s="665"/>
      <c r="J56" s="665"/>
      <c r="K56" s="665"/>
      <c r="L56" s="665"/>
      <c r="M56" s="665"/>
      <c r="N56" s="666"/>
      <c r="O56" s="128"/>
      <c r="P56" s="664"/>
      <c r="Q56" s="665"/>
      <c r="R56" s="665"/>
      <c r="S56" s="665"/>
      <c r="T56" s="665"/>
      <c r="U56" s="665"/>
      <c r="V56" s="665"/>
      <c r="W56" s="665"/>
      <c r="X56" s="665"/>
      <c r="Y56" s="665"/>
      <c r="Z56" s="665"/>
      <c r="AA56" s="665"/>
      <c r="AB56" s="666"/>
      <c r="AC56" s="664"/>
      <c r="AD56" s="665"/>
      <c r="AE56" s="665"/>
      <c r="AF56" s="665"/>
      <c r="AG56" s="665"/>
      <c r="AH56" s="666"/>
      <c r="AI56" s="664"/>
      <c r="AJ56" s="665"/>
      <c r="AK56" s="665"/>
      <c r="AL56" s="665"/>
      <c r="AM56" s="665"/>
      <c r="AN56" s="665"/>
      <c r="AO56" s="666"/>
      <c r="AP56" s="26" t="s">
        <v>17</v>
      </c>
      <c r="AQ56" s="25"/>
      <c r="AR56" s="25"/>
      <c r="AS56" s="2"/>
      <c r="AT56" s="667" t="s">
        <v>57</v>
      </c>
      <c r="AU56" s="668"/>
      <c r="AV56" s="7"/>
      <c r="AW56" s="6"/>
      <c r="AX56" s="6"/>
      <c r="AY56" s="6"/>
      <c r="AZ56" s="6"/>
      <c r="BA56" s="6"/>
    </row>
    <row r="57" spans="1:54" ht="10.5" customHeight="1">
      <c r="A57" s="1" t="s">
        <v>78</v>
      </c>
      <c r="B57" s="4" t="s">
        <v>79</v>
      </c>
      <c r="C57" s="4" t="s">
        <v>9</v>
      </c>
      <c r="D57" s="630" t="str">
        <f>D23</f>
        <v>каша кукурузная молочная с/м</v>
      </c>
      <c r="E57" s="631"/>
      <c r="F57" s="384"/>
      <c r="G57" s="630" t="str">
        <f>G23</f>
        <v>яблоко</v>
      </c>
      <c r="H57" s="631"/>
      <c r="I57" s="384"/>
      <c r="J57" s="630">
        <f>J23</f>
        <v>0</v>
      </c>
      <c r="K57" s="631"/>
      <c r="L57" s="384"/>
      <c r="M57" s="630" t="str">
        <f>M23</f>
        <v>пшеничный</v>
      </c>
      <c r="N57" s="631"/>
      <c r="O57" s="384"/>
      <c r="P57" s="630" t="str">
        <f>P23</f>
        <v>сок</v>
      </c>
      <c r="Q57" s="631"/>
      <c r="R57" s="384"/>
      <c r="S57" s="630">
        <f>S23</f>
        <v>0</v>
      </c>
      <c r="T57" s="631"/>
      <c r="U57" s="384"/>
      <c r="V57" s="630">
        <f>V23</f>
        <v>0</v>
      </c>
      <c r="W57" s="631"/>
      <c r="X57" s="384"/>
      <c r="Y57" s="630">
        <f>Y23</f>
        <v>0</v>
      </c>
      <c r="Z57" s="631"/>
      <c r="AA57" s="384"/>
      <c r="AB57" s="630">
        <f>AB23</f>
        <v>0</v>
      </c>
      <c r="AC57" s="631"/>
      <c r="AD57" s="384"/>
      <c r="AE57" s="630" t="str">
        <f>AE23</f>
        <v>плов с курицей</v>
      </c>
      <c r="AF57" s="631"/>
      <c r="AG57" s="384"/>
      <c r="AH57" s="630" t="str">
        <f>AH23</f>
        <v xml:space="preserve">хлеб ржаной </v>
      </c>
      <c r="AI57" s="631"/>
      <c r="AJ57" s="384"/>
      <c r="AK57" s="630" t="str">
        <f>AK23</f>
        <v>горячий шоколад</v>
      </c>
      <c r="AL57" s="631"/>
      <c r="AM57" s="100"/>
      <c r="AN57" s="696">
        <f>AN23</f>
        <v>0</v>
      </c>
      <c r="AO57" s="697"/>
      <c r="AP57" s="696"/>
      <c r="AQ57" s="697"/>
      <c r="AR57" s="696"/>
      <c r="AS57" s="697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632"/>
      <c r="E58" s="633"/>
      <c r="F58" s="385"/>
      <c r="G58" s="632"/>
      <c r="H58" s="633"/>
      <c r="I58" s="385"/>
      <c r="J58" s="632"/>
      <c r="K58" s="633"/>
      <c r="L58" s="385"/>
      <c r="M58" s="632"/>
      <c r="N58" s="633"/>
      <c r="O58" s="385"/>
      <c r="P58" s="632"/>
      <c r="Q58" s="633"/>
      <c r="R58" s="385"/>
      <c r="S58" s="632"/>
      <c r="T58" s="633"/>
      <c r="U58" s="385"/>
      <c r="V58" s="632"/>
      <c r="W58" s="633"/>
      <c r="X58" s="385"/>
      <c r="Y58" s="632"/>
      <c r="Z58" s="633"/>
      <c r="AA58" s="385"/>
      <c r="AB58" s="632"/>
      <c r="AC58" s="633"/>
      <c r="AD58" s="385"/>
      <c r="AE58" s="632"/>
      <c r="AF58" s="633"/>
      <c r="AG58" s="385"/>
      <c r="AH58" s="632"/>
      <c r="AI58" s="633"/>
      <c r="AJ58" s="385"/>
      <c r="AK58" s="632"/>
      <c r="AL58" s="633"/>
      <c r="AM58" s="101"/>
      <c r="AN58" s="698"/>
      <c r="AO58" s="699"/>
      <c r="AP58" s="698"/>
      <c r="AQ58" s="699"/>
      <c r="AR58" s="698"/>
      <c r="AS58" s="699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634"/>
      <c r="E59" s="635"/>
      <c r="F59" s="386"/>
      <c r="G59" s="634"/>
      <c r="H59" s="635"/>
      <c r="I59" s="386"/>
      <c r="J59" s="634"/>
      <c r="K59" s="635"/>
      <c r="L59" s="386"/>
      <c r="M59" s="634"/>
      <c r="N59" s="635"/>
      <c r="O59" s="386"/>
      <c r="P59" s="634"/>
      <c r="Q59" s="635"/>
      <c r="R59" s="386"/>
      <c r="S59" s="634"/>
      <c r="T59" s="635"/>
      <c r="U59" s="386"/>
      <c r="V59" s="634"/>
      <c r="W59" s="635"/>
      <c r="X59" s="386"/>
      <c r="Y59" s="634"/>
      <c r="Z59" s="635"/>
      <c r="AA59" s="386"/>
      <c r="AB59" s="634"/>
      <c r="AC59" s="635"/>
      <c r="AD59" s="386"/>
      <c r="AE59" s="634"/>
      <c r="AF59" s="635"/>
      <c r="AG59" s="386"/>
      <c r="AH59" s="634"/>
      <c r="AI59" s="635"/>
      <c r="AJ59" s="386"/>
      <c r="AK59" s="634"/>
      <c r="AL59" s="635"/>
      <c r="AM59" s="102"/>
      <c r="AN59" s="700"/>
      <c r="AO59" s="701"/>
      <c r="AP59" s="700"/>
      <c r="AQ59" s="701"/>
      <c r="AR59" s="700"/>
      <c r="AS59" s="701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379">
        <v>4</v>
      </c>
      <c r="E60" s="379">
        <v>5</v>
      </c>
      <c r="F60" s="379"/>
      <c r="G60" s="379">
        <v>6</v>
      </c>
      <c r="H60" s="379">
        <v>7</v>
      </c>
      <c r="I60" s="379"/>
      <c r="J60" s="379">
        <v>8</v>
      </c>
      <c r="K60" s="379">
        <v>9</v>
      </c>
      <c r="L60" s="379"/>
      <c r="M60" s="379">
        <v>10</v>
      </c>
      <c r="N60" s="379">
        <v>11</v>
      </c>
      <c r="O60" s="379"/>
      <c r="P60" s="379">
        <v>12</v>
      </c>
      <c r="Q60" s="379">
        <v>13</v>
      </c>
      <c r="R60" s="379"/>
      <c r="S60" s="379">
        <v>22</v>
      </c>
      <c r="T60" s="379">
        <v>23</v>
      </c>
      <c r="U60" s="379"/>
      <c r="V60" s="379">
        <v>20</v>
      </c>
      <c r="W60" s="379">
        <v>21</v>
      </c>
      <c r="X60" s="379"/>
      <c r="Y60" s="379">
        <v>18</v>
      </c>
      <c r="Z60" s="379">
        <v>19</v>
      </c>
      <c r="AA60" s="379"/>
      <c r="AB60" s="602">
        <v>20</v>
      </c>
      <c r="AC60" s="379">
        <v>21</v>
      </c>
      <c r="AD60" s="379"/>
      <c r="AE60" s="379">
        <v>22</v>
      </c>
      <c r="AF60" s="379">
        <v>23</v>
      </c>
      <c r="AG60" s="379"/>
      <c r="AH60" s="379">
        <v>24</v>
      </c>
      <c r="AI60" s="379">
        <v>25</v>
      </c>
      <c r="AJ60" s="379"/>
      <c r="AK60" s="379">
        <v>26</v>
      </c>
      <c r="AL60" s="379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8" t="s">
        <v>37</v>
      </c>
      <c r="B61" s="10"/>
      <c r="C61" s="103" t="s">
        <v>195</v>
      </c>
      <c r="D61" s="383"/>
      <c r="E61" s="383">
        <f>D61*D27</f>
        <v>0</v>
      </c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608"/>
      <c r="AD61" s="383">
        <f>AC61*AU61</f>
        <v>0</v>
      </c>
      <c r="AE61" s="383"/>
      <c r="AF61" s="383"/>
      <c r="AG61" s="383">
        <f>AF61*AU61</f>
        <v>0</v>
      </c>
      <c r="AH61" s="383"/>
      <c r="AI61" s="383"/>
      <c r="AJ61" s="383"/>
      <c r="AK61" s="383"/>
      <c r="AL61" s="383"/>
      <c r="AM61" s="224">
        <f>AL61*AU61</f>
        <v>0</v>
      </c>
      <c r="AN61" s="93"/>
      <c r="AO61" s="93"/>
      <c r="AP61" s="263"/>
      <c r="AQ61" s="263"/>
      <c r="AR61" s="224"/>
      <c r="AS61" s="224"/>
      <c r="AT61" s="150">
        <f>E61+H61+K61+N61+Q61+T61+W61+Z61+AC61+AF61+AI61+AL61+AO61+AQ61+AS61</f>
        <v>0</v>
      </c>
      <c r="AU61" s="587">
        <v>6000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15" t="s">
        <v>39</v>
      </c>
      <c r="B62" s="8"/>
      <c r="C62" s="103" t="s">
        <v>195</v>
      </c>
      <c r="D62" s="324"/>
      <c r="E62" s="324"/>
      <c r="F62" s="383"/>
      <c r="G62" s="324"/>
      <c r="H62" s="324"/>
      <c r="I62" s="383"/>
      <c r="J62" s="324"/>
      <c r="K62" s="324"/>
      <c r="L62" s="383"/>
      <c r="M62" s="324"/>
      <c r="N62" s="324"/>
      <c r="O62" s="383"/>
      <c r="P62" s="324"/>
      <c r="Q62" s="324"/>
      <c r="R62" s="383"/>
      <c r="S62" s="324"/>
      <c r="T62" s="324"/>
      <c r="U62" s="383"/>
      <c r="V62" s="324"/>
      <c r="W62" s="324">
        <f>V62*V27</f>
        <v>0</v>
      </c>
      <c r="X62" s="383"/>
      <c r="Y62" s="324"/>
      <c r="Z62" s="324"/>
      <c r="AA62" s="383"/>
      <c r="AB62" s="324"/>
      <c r="AC62" s="607"/>
      <c r="AD62" s="383">
        <f t="shared" ref="AD62:AD92" si="5">AC62*AU62</f>
        <v>0</v>
      </c>
      <c r="AE62" s="324"/>
      <c r="AF62" s="324"/>
      <c r="AG62" s="383">
        <f t="shared" ref="AG62:AG92" si="6">AF62*AU62</f>
        <v>0</v>
      </c>
      <c r="AH62" s="324"/>
      <c r="AI62" s="324"/>
      <c r="AJ62" s="383"/>
      <c r="AK62" s="324"/>
      <c r="AL62" s="324"/>
      <c r="AM62" s="224">
        <f t="shared" ref="AM62:AM94" si="7">AL62*AU62</f>
        <v>0</v>
      </c>
      <c r="AN62" s="92"/>
      <c r="AO62" s="92"/>
      <c r="AP62" s="264"/>
      <c r="AQ62" s="264"/>
      <c r="AR62" s="223"/>
      <c r="AS62" s="223"/>
      <c r="AT62" s="150">
        <f t="shared" ref="AT62:AT97" si="8">E62+H62+K62+N62+Q62+T62+W62+Z62+AC62+AF62+AI62+AL62+AO62+AQ62+AS62</f>
        <v>0</v>
      </c>
      <c r="AU62" s="588">
        <v>177</v>
      </c>
      <c r="AV62" s="87">
        <f t="shared" ref="AV62:AV97" si="9">AT62*AU62</f>
        <v>0</v>
      </c>
      <c r="AW62" s="6"/>
      <c r="AX62" s="6"/>
      <c r="AY62" s="6"/>
      <c r="AZ62" s="6"/>
      <c r="BA62" s="6"/>
    </row>
    <row r="63" spans="1:54" ht="35.1" customHeight="1">
      <c r="A63" s="388" t="s">
        <v>40</v>
      </c>
      <c r="B63" s="5"/>
      <c r="C63" s="103" t="s">
        <v>195</v>
      </c>
      <c r="D63" s="323"/>
      <c r="E63" s="323">
        <f>D63*D27</f>
        <v>0</v>
      </c>
      <c r="F63" s="383"/>
      <c r="G63" s="323"/>
      <c r="H63" s="323"/>
      <c r="I63" s="383"/>
      <c r="J63" s="323"/>
      <c r="K63" s="323"/>
      <c r="L63" s="383"/>
      <c r="M63" s="323"/>
      <c r="N63" s="323"/>
      <c r="O63" s="383"/>
      <c r="P63" s="323"/>
      <c r="Q63" s="323"/>
      <c r="R63" s="383"/>
      <c r="S63" s="323"/>
      <c r="T63" s="323"/>
      <c r="U63" s="383"/>
      <c r="V63" s="323"/>
      <c r="W63" s="323"/>
      <c r="X63" s="383"/>
      <c r="Y63" s="323"/>
      <c r="Z63" s="323"/>
      <c r="AA63" s="383"/>
      <c r="AB63" s="323"/>
      <c r="AC63" s="606"/>
      <c r="AD63" s="383">
        <f t="shared" si="5"/>
        <v>0</v>
      </c>
      <c r="AE63" s="323"/>
      <c r="AF63" s="323">
        <f>AE63*AE27</f>
        <v>0</v>
      </c>
      <c r="AG63" s="383">
        <f t="shared" si="6"/>
        <v>0</v>
      </c>
      <c r="AH63" s="323"/>
      <c r="AI63" s="323"/>
      <c r="AJ63" s="383"/>
      <c r="AK63" s="323"/>
      <c r="AL63" s="323"/>
      <c r="AM63" s="224">
        <f t="shared" si="7"/>
        <v>0</v>
      </c>
      <c r="AN63" s="92"/>
      <c r="AO63" s="92"/>
      <c r="AP63" s="265"/>
      <c r="AQ63" s="265"/>
      <c r="AR63" s="222"/>
      <c r="AS63" s="222"/>
      <c r="AT63" s="150">
        <f t="shared" si="8"/>
        <v>0</v>
      </c>
      <c r="AU63" s="589">
        <v>61.5</v>
      </c>
      <c r="AV63" s="87">
        <f t="shared" si="9"/>
        <v>0</v>
      </c>
      <c r="AW63" s="6"/>
      <c r="AX63" s="6"/>
      <c r="AY63" s="6"/>
      <c r="AZ63" s="6"/>
      <c r="BA63" s="6"/>
    </row>
    <row r="64" spans="1:54" ht="35.1" customHeight="1">
      <c r="A64" s="290" t="s">
        <v>41</v>
      </c>
      <c r="B64" s="5"/>
      <c r="C64" s="103" t="s">
        <v>195</v>
      </c>
      <c r="D64" s="323"/>
      <c r="E64" s="323">
        <f>D64*D27</f>
        <v>0</v>
      </c>
      <c r="F64" s="383"/>
      <c r="G64" s="323"/>
      <c r="H64" s="323">
        <f>G64*G27</f>
        <v>0</v>
      </c>
      <c r="I64" s="383"/>
      <c r="J64" s="323"/>
      <c r="K64" s="323"/>
      <c r="L64" s="383"/>
      <c r="M64" s="323"/>
      <c r="N64" s="323"/>
      <c r="O64" s="383"/>
      <c r="P64" s="323"/>
      <c r="Q64" s="323"/>
      <c r="R64" s="383"/>
      <c r="S64" s="323"/>
      <c r="T64" s="323"/>
      <c r="U64" s="383"/>
      <c r="V64" s="323"/>
      <c r="W64" s="323">
        <f>V64*V27</f>
        <v>0</v>
      </c>
      <c r="X64" s="383"/>
      <c r="Y64" s="323"/>
      <c r="Z64" s="323"/>
      <c r="AA64" s="383"/>
      <c r="AB64" s="323"/>
      <c r="AC64" s="606"/>
      <c r="AD64" s="383">
        <f t="shared" si="5"/>
        <v>0</v>
      </c>
      <c r="AE64" s="323">
        <v>5.5E-2</v>
      </c>
      <c r="AF64" s="323">
        <f>AE64*AE27</f>
        <v>5.5549999999999997</v>
      </c>
      <c r="AG64" s="383">
        <f t="shared" si="6"/>
        <v>583.27499999999998</v>
      </c>
      <c r="AH64" s="323"/>
      <c r="AI64" s="323"/>
      <c r="AJ64" s="383"/>
      <c r="AK64" s="323"/>
      <c r="AL64" s="323"/>
      <c r="AM64" s="224">
        <f t="shared" si="7"/>
        <v>0</v>
      </c>
      <c r="AN64" s="92"/>
      <c r="AO64" s="92"/>
      <c r="AP64" s="265"/>
      <c r="AQ64" s="265"/>
      <c r="AR64" s="222"/>
      <c r="AS64" s="222"/>
      <c r="AT64" s="151">
        <f t="shared" si="8"/>
        <v>5.5549999999999997</v>
      </c>
      <c r="AU64" s="589">
        <v>105</v>
      </c>
      <c r="AV64" s="87">
        <f t="shared" si="9"/>
        <v>583.27499999999998</v>
      </c>
      <c r="AW64" s="6"/>
      <c r="AX64" s="6"/>
      <c r="AY64" s="6"/>
      <c r="AZ64" s="6"/>
      <c r="BA64" s="6"/>
    </row>
    <row r="65" spans="1:54" ht="35.1" customHeight="1">
      <c r="A65" s="290" t="s">
        <v>340</v>
      </c>
      <c r="B65" s="5"/>
      <c r="C65" s="103" t="s">
        <v>195</v>
      </c>
      <c r="D65" s="323">
        <v>3.7999999999999999E-2</v>
      </c>
      <c r="E65" s="323">
        <f>D65*D27</f>
        <v>0.11399999999999999</v>
      </c>
      <c r="F65" s="383"/>
      <c r="G65" s="323"/>
      <c r="H65" s="323"/>
      <c r="I65" s="383"/>
      <c r="J65" s="323"/>
      <c r="K65" s="323"/>
      <c r="L65" s="383"/>
      <c r="M65" s="323"/>
      <c r="N65" s="323"/>
      <c r="O65" s="383"/>
      <c r="P65" s="323"/>
      <c r="Q65" s="323"/>
      <c r="R65" s="383"/>
      <c r="S65" s="323"/>
      <c r="T65" s="323"/>
      <c r="U65" s="383"/>
      <c r="V65" s="323"/>
      <c r="W65" s="323"/>
      <c r="X65" s="383"/>
      <c r="Y65" s="323"/>
      <c r="Z65" s="323"/>
      <c r="AA65" s="383"/>
      <c r="AB65" s="323"/>
      <c r="AC65" s="606"/>
      <c r="AD65" s="383">
        <f t="shared" si="5"/>
        <v>0</v>
      </c>
      <c r="AE65" s="323"/>
      <c r="AF65" s="323"/>
      <c r="AG65" s="383">
        <f t="shared" si="6"/>
        <v>0</v>
      </c>
      <c r="AH65" s="323"/>
      <c r="AI65" s="323"/>
      <c r="AJ65" s="383"/>
      <c r="AK65" s="323"/>
      <c r="AL65" s="323"/>
      <c r="AM65" s="224">
        <f t="shared" si="7"/>
        <v>0</v>
      </c>
      <c r="AN65" s="92"/>
      <c r="AO65" s="92"/>
      <c r="AP65" s="265"/>
      <c r="AQ65" s="265"/>
      <c r="AR65" s="222"/>
      <c r="AS65" s="222"/>
      <c r="AT65" s="150">
        <f t="shared" si="8"/>
        <v>0.11399999999999999</v>
      </c>
      <c r="AU65" s="589">
        <v>73.5</v>
      </c>
      <c r="AV65" s="87">
        <f t="shared" si="9"/>
        <v>8.3789999999999996</v>
      </c>
      <c r="AW65" s="6"/>
      <c r="AX65" s="6"/>
      <c r="AY65" s="6"/>
      <c r="AZ65" s="6"/>
      <c r="BA65" s="6"/>
      <c r="BB65" s="6"/>
    </row>
    <row r="66" spans="1:54" ht="45" customHeight="1">
      <c r="A66" s="290" t="s">
        <v>288</v>
      </c>
      <c r="B66" s="5"/>
      <c r="C66" s="103" t="s">
        <v>195</v>
      </c>
      <c r="D66" s="323"/>
      <c r="E66" s="323"/>
      <c r="F66" s="383"/>
      <c r="G66" s="323"/>
      <c r="H66" s="323"/>
      <c r="I66" s="383"/>
      <c r="J66" s="323"/>
      <c r="K66" s="323"/>
      <c r="L66" s="383"/>
      <c r="M66" s="323"/>
      <c r="N66" s="323"/>
      <c r="O66" s="383"/>
      <c r="P66" s="323"/>
      <c r="Q66" s="323"/>
      <c r="R66" s="383"/>
      <c r="S66" s="323"/>
      <c r="T66" s="323"/>
      <c r="U66" s="383"/>
      <c r="V66" s="323"/>
      <c r="W66" s="323"/>
      <c r="X66" s="383"/>
      <c r="Y66" s="323"/>
      <c r="Z66" s="323"/>
      <c r="AA66" s="383"/>
      <c r="AB66" s="323"/>
      <c r="AC66" s="606">
        <f>AB66*AB27</f>
        <v>0</v>
      </c>
      <c r="AD66" s="383">
        <f t="shared" si="5"/>
        <v>0</v>
      </c>
      <c r="AE66" s="323"/>
      <c r="AF66" s="323"/>
      <c r="AG66" s="383">
        <f t="shared" si="6"/>
        <v>0</v>
      </c>
      <c r="AH66" s="323"/>
      <c r="AI66" s="323"/>
      <c r="AJ66" s="383"/>
      <c r="AK66" s="323"/>
      <c r="AL66" s="323"/>
      <c r="AM66" s="224">
        <f t="shared" si="7"/>
        <v>0</v>
      </c>
      <c r="AN66" s="92"/>
      <c r="AO66" s="92">
        <f>AN66*AN27</f>
        <v>0</v>
      </c>
      <c r="AP66" s="265"/>
      <c r="AQ66" s="265"/>
      <c r="AR66" s="222"/>
      <c r="AS66" s="222"/>
      <c r="AT66" s="151">
        <f t="shared" si="8"/>
        <v>0</v>
      </c>
      <c r="AU66" s="589">
        <v>76.5</v>
      </c>
      <c r="AV66" s="87">
        <f t="shared" si="9"/>
        <v>0</v>
      </c>
      <c r="AW66" s="6"/>
      <c r="AX66" s="6"/>
      <c r="AY66" s="6"/>
      <c r="AZ66" s="6"/>
      <c r="BA66" s="6"/>
      <c r="BB66" s="6"/>
    </row>
    <row r="67" spans="1:54" ht="35.1" customHeight="1">
      <c r="A67" s="290" t="s">
        <v>289</v>
      </c>
      <c r="B67" s="5"/>
      <c r="C67" s="103" t="s">
        <v>195</v>
      </c>
      <c r="D67" s="323"/>
      <c r="E67" s="323"/>
      <c r="F67" s="383"/>
      <c r="G67" s="323"/>
      <c r="H67" s="323"/>
      <c r="I67" s="383"/>
      <c r="J67" s="323"/>
      <c r="K67" s="323"/>
      <c r="L67" s="383"/>
      <c r="M67" s="323"/>
      <c r="N67" s="323"/>
      <c r="O67" s="383"/>
      <c r="P67" s="323"/>
      <c r="Q67" s="323"/>
      <c r="R67" s="383"/>
      <c r="S67" s="323"/>
      <c r="T67" s="323"/>
      <c r="U67" s="383"/>
      <c r="V67" s="323"/>
      <c r="W67" s="323"/>
      <c r="X67" s="383"/>
      <c r="Y67" s="323"/>
      <c r="Z67" s="323"/>
      <c r="AA67" s="383"/>
      <c r="AB67" s="323"/>
      <c r="AC67" s="606"/>
      <c r="AD67" s="383">
        <f t="shared" si="5"/>
        <v>0</v>
      </c>
      <c r="AE67" s="323"/>
      <c r="AF67" s="323"/>
      <c r="AG67" s="383">
        <f t="shared" si="6"/>
        <v>0</v>
      </c>
      <c r="AH67" s="323"/>
      <c r="AI67" s="323"/>
      <c r="AJ67" s="383"/>
      <c r="AK67" s="323"/>
      <c r="AL67" s="323"/>
      <c r="AM67" s="224">
        <f t="shared" si="7"/>
        <v>0</v>
      </c>
      <c r="AN67" s="92"/>
      <c r="AO67" s="92"/>
      <c r="AP67" s="265"/>
      <c r="AQ67" s="265"/>
      <c r="AR67" s="222"/>
      <c r="AS67" s="222"/>
      <c r="AT67" s="150">
        <f t="shared" si="8"/>
        <v>0</v>
      </c>
      <c r="AU67" s="589">
        <v>73.5</v>
      </c>
      <c r="AV67" s="87">
        <f t="shared" si="9"/>
        <v>0</v>
      </c>
      <c r="AW67" s="6"/>
      <c r="AX67" s="6"/>
      <c r="AY67" s="6"/>
      <c r="AZ67" s="6"/>
      <c r="BA67" s="6"/>
      <c r="BB67" s="6"/>
    </row>
    <row r="68" spans="1:54" ht="42" customHeight="1">
      <c r="A68" s="290" t="s">
        <v>43</v>
      </c>
      <c r="B68" s="5"/>
      <c r="C68" s="103" t="s">
        <v>195</v>
      </c>
      <c r="D68" s="323"/>
      <c r="E68" s="323"/>
      <c r="F68" s="383"/>
      <c r="G68" s="323"/>
      <c r="H68" s="323"/>
      <c r="I68" s="383"/>
      <c r="J68" s="323"/>
      <c r="K68" s="323"/>
      <c r="L68" s="383"/>
      <c r="M68" s="323"/>
      <c r="N68" s="323"/>
      <c r="O68" s="383"/>
      <c r="P68" s="323"/>
      <c r="Q68" s="323"/>
      <c r="R68" s="383"/>
      <c r="S68" s="323"/>
      <c r="T68" s="323"/>
      <c r="U68" s="383"/>
      <c r="V68" s="323"/>
      <c r="W68" s="323"/>
      <c r="X68" s="383"/>
      <c r="Y68" s="323"/>
      <c r="Z68" s="323"/>
      <c r="AA68" s="383"/>
      <c r="AB68" s="323"/>
      <c r="AC68" s="606"/>
      <c r="AD68" s="383">
        <f t="shared" si="5"/>
        <v>0</v>
      </c>
      <c r="AE68" s="323"/>
      <c r="AF68" s="323"/>
      <c r="AG68" s="383">
        <f t="shared" si="6"/>
        <v>0</v>
      </c>
      <c r="AH68" s="323"/>
      <c r="AI68" s="323"/>
      <c r="AJ68" s="383"/>
      <c r="AK68" s="323"/>
      <c r="AL68" s="323"/>
      <c r="AM68" s="224">
        <f t="shared" si="7"/>
        <v>0</v>
      </c>
      <c r="AN68" s="92"/>
      <c r="AO68" s="92"/>
      <c r="AP68" s="265"/>
      <c r="AQ68" s="265"/>
      <c r="AR68" s="222"/>
      <c r="AS68" s="222"/>
      <c r="AT68" s="150">
        <f t="shared" si="8"/>
        <v>0</v>
      </c>
      <c r="AU68" s="589"/>
      <c r="AV68" s="87">
        <f t="shared" si="9"/>
        <v>0</v>
      </c>
      <c r="AW68" s="6"/>
      <c r="AX68" s="6"/>
      <c r="AY68" s="6"/>
      <c r="AZ68" s="6"/>
      <c r="BA68" s="6"/>
      <c r="BB68" s="6"/>
    </row>
    <row r="69" spans="1:54" ht="35.1" customHeight="1">
      <c r="A69" s="290" t="s">
        <v>193</v>
      </c>
      <c r="B69" s="5"/>
      <c r="C69" s="103" t="s">
        <v>195</v>
      </c>
      <c r="D69" s="323"/>
      <c r="E69" s="323"/>
      <c r="F69" s="383"/>
      <c r="G69" s="323"/>
      <c r="H69" s="323"/>
      <c r="I69" s="383"/>
      <c r="J69" s="323"/>
      <c r="K69" s="323"/>
      <c r="L69" s="383"/>
      <c r="M69" s="323"/>
      <c r="N69" s="323"/>
      <c r="O69" s="383"/>
      <c r="P69" s="323"/>
      <c r="Q69" s="323"/>
      <c r="R69" s="383"/>
      <c r="S69" s="323"/>
      <c r="T69" s="323"/>
      <c r="U69" s="383"/>
      <c r="V69" s="323"/>
      <c r="W69" s="323"/>
      <c r="X69" s="383"/>
      <c r="Y69" s="323"/>
      <c r="Z69" s="323"/>
      <c r="AA69" s="383"/>
      <c r="AB69" s="323"/>
      <c r="AC69" s="606"/>
      <c r="AD69" s="383">
        <f t="shared" si="5"/>
        <v>0</v>
      </c>
      <c r="AE69" s="323"/>
      <c r="AF69" s="323"/>
      <c r="AG69" s="383">
        <f t="shared" si="6"/>
        <v>0</v>
      </c>
      <c r="AH69" s="323"/>
      <c r="AI69" s="323"/>
      <c r="AJ69" s="383"/>
      <c r="AK69" s="323"/>
      <c r="AL69" s="323"/>
      <c r="AM69" s="224">
        <f t="shared" si="7"/>
        <v>0</v>
      </c>
      <c r="AN69" s="92"/>
      <c r="AO69" s="92"/>
      <c r="AP69" s="265"/>
      <c r="AQ69" s="265"/>
      <c r="AR69" s="222"/>
      <c r="AS69" s="222"/>
      <c r="AT69" s="150">
        <f t="shared" si="8"/>
        <v>0</v>
      </c>
      <c r="AU69" s="589"/>
      <c r="AV69" s="87">
        <f t="shared" si="9"/>
        <v>0</v>
      </c>
      <c r="AW69" s="6"/>
      <c r="AX69" s="6"/>
      <c r="AY69" s="6"/>
      <c r="AZ69" s="6"/>
      <c r="BA69" s="6"/>
      <c r="BB69" s="6"/>
    </row>
    <row r="70" spans="1:54" ht="35.1" customHeight="1">
      <c r="A70" s="290" t="s">
        <v>44</v>
      </c>
      <c r="B70" s="5"/>
      <c r="C70" s="103" t="s">
        <v>195</v>
      </c>
      <c r="D70" s="323"/>
      <c r="E70" s="323"/>
      <c r="F70" s="383"/>
      <c r="G70" s="323"/>
      <c r="H70" s="323"/>
      <c r="I70" s="383"/>
      <c r="J70" s="323"/>
      <c r="K70" s="323"/>
      <c r="L70" s="383"/>
      <c r="M70" s="323"/>
      <c r="N70" s="323"/>
      <c r="O70" s="383"/>
      <c r="P70" s="323"/>
      <c r="Q70" s="323"/>
      <c r="R70" s="383"/>
      <c r="S70" s="323"/>
      <c r="T70" s="323"/>
      <c r="U70" s="383"/>
      <c r="V70" s="323"/>
      <c r="W70" s="323"/>
      <c r="X70" s="383"/>
      <c r="Y70" s="323"/>
      <c r="Z70" s="323"/>
      <c r="AA70" s="383"/>
      <c r="AB70" s="323"/>
      <c r="AC70" s="606"/>
      <c r="AD70" s="383">
        <f t="shared" si="5"/>
        <v>0</v>
      </c>
      <c r="AE70" s="323"/>
      <c r="AF70" s="323"/>
      <c r="AG70" s="383">
        <f t="shared" si="6"/>
        <v>0</v>
      </c>
      <c r="AH70" s="323"/>
      <c r="AI70" s="323"/>
      <c r="AJ70" s="383"/>
      <c r="AK70" s="323"/>
      <c r="AL70" s="323"/>
      <c r="AM70" s="224">
        <f t="shared" si="7"/>
        <v>0</v>
      </c>
      <c r="AN70" s="92"/>
      <c r="AO70" s="92"/>
      <c r="AP70" s="265"/>
      <c r="AQ70" s="265"/>
      <c r="AR70" s="222"/>
      <c r="AS70" s="222"/>
      <c r="AT70" s="150">
        <f t="shared" si="8"/>
        <v>0</v>
      </c>
      <c r="AU70" s="589"/>
      <c r="AV70" s="87">
        <f t="shared" si="9"/>
        <v>0</v>
      </c>
      <c r="AW70" s="6"/>
      <c r="AX70" s="6"/>
      <c r="AY70" s="6"/>
      <c r="AZ70" s="6"/>
      <c r="BA70" s="6"/>
      <c r="BB70" s="6"/>
    </row>
    <row r="71" spans="1:54" ht="35.1" customHeight="1">
      <c r="A71" s="290" t="s">
        <v>45</v>
      </c>
      <c r="B71" s="5"/>
      <c r="C71" s="103" t="s">
        <v>195</v>
      </c>
      <c r="D71" s="323">
        <v>7.0000000000000001E-3</v>
      </c>
      <c r="E71" s="323">
        <f>D71*D27</f>
        <v>2.1000000000000001E-2</v>
      </c>
      <c r="F71" s="383"/>
      <c r="G71" s="323"/>
      <c r="H71" s="323"/>
      <c r="I71" s="383"/>
      <c r="J71" s="323"/>
      <c r="K71" s="323"/>
      <c r="L71" s="383"/>
      <c r="M71" s="323"/>
      <c r="N71" s="323"/>
      <c r="O71" s="383"/>
      <c r="P71" s="323"/>
      <c r="Q71" s="323">
        <f>P71*P27</f>
        <v>0</v>
      </c>
      <c r="R71" s="383"/>
      <c r="S71" s="323"/>
      <c r="T71" s="323"/>
      <c r="U71" s="383"/>
      <c r="V71" s="323"/>
      <c r="W71" s="323"/>
      <c r="X71" s="383"/>
      <c r="Y71" s="323"/>
      <c r="Z71" s="323"/>
      <c r="AA71" s="383"/>
      <c r="AB71" s="323"/>
      <c r="AC71" s="606">
        <f>AB71*AB27</f>
        <v>0</v>
      </c>
      <c r="AD71" s="383">
        <f t="shared" si="5"/>
        <v>0</v>
      </c>
      <c r="AE71" s="323"/>
      <c r="AF71" s="323">
        <f>AE71*AE27</f>
        <v>0</v>
      </c>
      <c r="AG71" s="383">
        <f t="shared" si="6"/>
        <v>0</v>
      </c>
      <c r="AH71" s="323"/>
      <c r="AI71" s="323"/>
      <c r="AJ71" s="383"/>
      <c r="AK71" s="323"/>
      <c r="AL71" s="323">
        <f>AK71*AK27</f>
        <v>0</v>
      </c>
      <c r="AM71" s="224">
        <f t="shared" si="7"/>
        <v>0</v>
      </c>
      <c r="AN71" s="92"/>
      <c r="AO71" s="92"/>
      <c r="AP71" s="265"/>
      <c r="AQ71" s="265"/>
      <c r="AR71" s="222"/>
      <c r="AS71" s="222"/>
      <c r="AT71" s="151">
        <f>E71+H71+K71+N71+Q71+T71+W71+Z71+AC71+AF71+AI71+AL71+AO71+AQ71+AS71</f>
        <v>2.1000000000000001E-2</v>
      </c>
      <c r="AU71" s="589">
        <v>97.5</v>
      </c>
      <c r="AV71" s="87">
        <f t="shared" si="9"/>
        <v>2.0475000000000003</v>
      </c>
      <c r="AW71" s="6"/>
      <c r="AX71" s="6"/>
      <c r="AY71" s="6"/>
      <c r="AZ71" s="6"/>
      <c r="BA71" s="6"/>
      <c r="BB71" s="6"/>
    </row>
    <row r="72" spans="1:54" ht="35.1" customHeight="1">
      <c r="A72" s="290" t="s">
        <v>46</v>
      </c>
      <c r="B72" s="5"/>
      <c r="C72" s="103" t="s">
        <v>195</v>
      </c>
      <c r="D72" s="323"/>
      <c r="E72" s="323"/>
      <c r="F72" s="383"/>
      <c r="G72" s="323"/>
      <c r="H72" s="323"/>
      <c r="I72" s="383"/>
      <c r="J72" s="323"/>
      <c r="K72" s="323"/>
      <c r="L72" s="383"/>
      <c r="M72" s="323"/>
      <c r="N72" s="323"/>
      <c r="O72" s="383"/>
      <c r="P72" s="323"/>
      <c r="Q72" s="323"/>
      <c r="R72" s="383"/>
      <c r="S72" s="323"/>
      <c r="T72" s="323"/>
      <c r="U72" s="383"/>
      <c r="V72" s="323"/>
      <c r="W72" s="323"/>
      <c r="X72" s="383"/>
      <c r="Y72" s="323"/>
      <c r="Z72" s="323"/>
      <c r="AA72" s="383"/>
      <c r="AB72" s="323"/>
      <c r="AC72" s="606"/>
      <c r="AD72" s="383">
        <f t="shared" si="5"/>
        <v>0</v>
      </c>
      <c r="AE72" s="323"/>
      <c r="AF72" s="323"/>
      <c r="AG72" s="383">
        <f t="shared" si="6"/>
        <v>0</v>
      </c>
      <c r="AH72" s="323"/>
      <c r="AI72" s="323"/>
      <c r="AJ72" s="383"/>
      <c r="AK72" s="323"/>
      <c r="AL72" s="323"/>
      <c r="AM72" s="224">
        <f t="shared" si="7"/>
        <v>0</v>
      </c>
      <c r="AN72" s="92"/>
      <c r="AO72" s="92"/>
      <c r="AP72" s="265"/>
      <c r="AQ72" s="265"/>
      <c r="AR72" s="222"/>
      <c r="AS72" s="222"/>
      <c r="AT72" s="150">
        <f t="shared" si="8"/>
        <v>0</v>
      </c>
      <c r="AU72" s="589"/>
      <c r="AV72" s="87">
        <f t="shared" si="9"/>
        <v>0</v>
      </c>
      <c r="AW72" s="6"/>
      <c r="AX72" s="6"/>
      <c r="AY72" s="6"/>
      <c r="AZ72" s="6"/>
      <c r="BA72" s="6"/>
      <c r="BB72" s="6"/>
    </row>
    <row r="73" spans="1:54" ht="35.1" customHeight="1">
      <c r="A73" s="290" t="s">
        <v>47</v>
      </c>
      <c r="B73" s="5"/>
      <c r="C73" s="103" t="s">
        <v>195</v>
      </c>
      <c r="D73" s="323"/>
      <c r="E73" s="323"/>
      <c r="F73" s="383"/>
      <c r="G73" s="323"/>
      <c r="H73" s="323"/>
      <c r="I73" s="383"/>
      <c r="J73" s="323"/>
      <c r="K73" s="323"/>
      <c r="L73" s="383"/>
      <c r="M73" s="323"/>
      <c r="N73" s="323"/>
      <c r="O73" s="383"/>
      <c r="P73" s="323"/>
      <c r="Q73" s="323"/>
      <c r="R73" s="383"/>
      <c r="S73" s="323"/>
      <c r="T73" s="323"/>
      <c r="U73" s="383"/>
      <c r="V73" s="323"/>
      <c r="W73" s="323"/>
      <c r="X73" s="383"/>
      <c r="Y73" s="323"/>
      <c r="Z73" s="323"/>
      <c r="AA73" s="383"/>
      <c r="AB73" s="323"/>
      <c r="AC73" s="606"/>
      <c r="AD73" s="383">
        <f t="shared" si="5"/>
        <v>0</v>
      </c>
      <c r="AE73" s="323"/>
      <c r="AF73" s="323"/>
      <c r="AG73" s="383">
        <f t="shared" si="6"/>
        <v>0</v>
      </c>
      <c r="AH73" s="323"/>
      <c r="AI73" s="323"/>
      <c r="AJ73" s="383"/>
      <c r="AK73" s="323"/>
      <c r="AL73" s="323"/>
      <c r="AM73" s="224">
        <f t="shared" si="7"/>
        <v>0</v>
      </c>
      <c r="AN73" s="92"/>
      <c r="AO73" s="92"/>
      <c r="AP73" s="265"/>
      <c r="AQ73" s="265"/>
      <c r="AR73" s="222"/>
      <c r="AS73" s="222"/>
      <c r="AT73" s="151">
        <f t="shared" si="8"/>
        <v>0</v>
      </c>
      <c r="AU73" s="589">
        <v>135</v>
      </c>
      <c r="AV73" s="87">
        <f t="shared" si="9"/>
        <v>0</v>
      </c>
      <c r="AW73" s="6"/>
      <c r="AX73" s="6"/>
      <c r="AY73" s="6"/>
      <c r="AZ73" s="6"/>
      <c r="BA73" s="6"/>
      <c r="BB73" s="6"/>
    </row>
    <row r="74" spans="1:54" ht="53.25" customHeight="1">
      <c r="A74" s="290" t="s">
        <v>225</v>
      </c>
      <c r="B74" s="5"/>
      <c r="C74" s="103" t="s">
        <v>195</v>
      </c>
      <c r="D74" s="323"/>
      <c r="E74" s="323"/>
      <c r="F74" s="383"/>
      <c r="G74" s="323"/>
      <c r="H74" s="323"/>
      <c r="I74" s="383"/>
      <c r="J74" s="323"/>
      <c r="K74" s="323"/>
      <c r="L74" s="383"/>
      <c r="M74" s="323"/>
      <c r="N74" s="323"/>
      <c r="O74" s="383"/>
      <c r="P74" s="323"/>
      <c r="Q74" s="323"/>
      <c r="R74" s="383"/>
      <c r="S74" s="323"/>
      <c r="T74" s="323"/>
      <c r="U74" s="383"/>
      <c r="V74" s="323"/>
      <c r="W74" s="323"/>
      <c r="X74" s="383"/>
      <c r="Y74" s="323"/>
      <c r="Z74" s="323"/>
      <c r="AA74" s="383"/>
      <c r="AB74" s="323"/>
      <c r="AC74" s="606"/>
      <c r="AD74" s="383">
        <f t="shared" si="5"/>
        <v>0</v>
      </c>
      <c r="AE74" s="323"/>
      <c r="AF74" s="323"/>
      <c r="AG74" s="383">
        <f t="shared" si="6"/>
        <v>0</v>
      </c>
      <c r="AH74" s="323"/>
      <c r="AI74" s="323"/>
      <c r="AJ74" s="383"/>
      <c r="AK74" s="323"/>
      <c r="AL74" s="323"/>
      <c r="AM74" s="224">
        <f t="shared" si="7"/>
        <v>0</v>
      </c>
      <c r="AN74" s="92"/>
      <c r="AO74" s="92"/>
      <c r="AP74" s="265"/>
      <c r="AQ74" s="265"/>
      <c r="AR74" s="222"/>
      <c r="AS74" s="222"/>
      <c r="AT74" s="150">
        <f t="shared" si="8"/>
        <v>0</v>
      </c>
      <c r="AU74" s="589"/>
      <c r="AV74" s="87">
        <f t="shared" si="9"/>
        <v>0</v>
      </c>
      <c r="AW74" s="6"/>
      <c r="AX74" s="6"/>
      <c r="AY74" s="6"/>
      <c r="AZ74" s="6"/>
      <c r="BA74" s="6"/>
      <c r="BB74" s="6"/>
    </row>
    <row r="75" spans="1:54" ht="35.1" customHeight="1">
      <c r="A75" s="290" t="s">
        <v>310</v>
      </c>
      <c r="B75" s="5"/>
      <c r="C75" s="103" t="s">
        <v>195</v>
      </c>
      <c r="D75" s="323"/>
      <c r="E75" s="323"/>
      <c r="F75" s="323">
        <f>E75</f>
        <v>0</v>
      </c>
      <c r="G75" s="323">
        <v>0.15</v>
      </c>
      <c r="H75" s="323">
        <f>G75*G27</f>
        <v>0.44999999999999996</v>
      </c>
      <c r="I75" s="383"/>
      <c r="J75" s="323"/>
      <c r="K75" s="323"/>
      <c r="L75" s="383"/>
      <c r="M75" s="323"/>
      <c r="N75" s="323"/>
      <c r="O75" s="383"/>
      <c r="P75" s="323"/>
      <c r="Q75" s="323"/>
      <c r="R75" s="383"/>
      <c r="S75" s="323"/>
      <c r="T75" s="323"/>
      <c r="U75" s="383"/>
      <c r="V75" s="323"/>
      <c r="W75" s="323"/>
      <c r="X75" s="383"/>
      <c r="Y75" s="323"/>
      <c r="Z75" s="323"/>
      <c r="AA75" s="383"/>
      <c r="AB75" s="323"/>
      <c r="AC75" s="606"/>
      <c r="AD75" s="383">
        <f t="shared" si="5"/>
        <v>0</v>
      </c>
      <c r="AE75" s="323"/>
      <c r="AF75" s="323"/>
      <c r="AG75" s="383">
        <f t="shared" si="6"/>
        <v>0</v>
      </c>
      <c r="AH75" s="323"/>
      <c r="AI75" s="323"/>
      <c r="AJ75" s="383"/>
      <c r="AK75" s="323"/>
      <c r="AL75" s="323"/>
      <c r="AM75" s="224">
        <f t="shared" si="7"/>
        <v>0</v>
      </c>
      <c r="AN75" s="92"/>
      <c r="AO75" s="92"/>
      <c r="AP75" s="265"/>
      <c r="AQ75" s="265"/>
      <c r="AR75" s="222"/>
      <c r="AS75" s="222"/>
      <c r="AT75" s="150">
        <f t="shared" si="8"/>
        <v>0.44999999999999996</v>
      </c>
      <c r="AU75" s="589">
        <v>142.5</v>
      </c>
      <c r="AV75" s="87">
        <f t="shared" si="9"/>
        <v>64.125</v>
      </c>
      <c r="AW75" s="6"/>
      <c r="AX75" s="6"/>
      <c r="AY75" s="6"/>
      <c r="AZ75" s="6"/>
      <c r="BA75" s="6"/>
      <c r="BB75" s="6"/>
    </row>
    <row r="76" spans="1:54" ht="48" customHeight="1">
      <c r="A76" s="290" t="s">
        <v>226</v>
      </c>
      <c r="B76" s="5"/>
      <c r="C76" s="103" t="s">
        <v>195</v>
      </c>
      <c r="D76" s="323"/>
      <c r="E76" s="323"/>
      <c r="F76" s="383"/>
      <c r="G76" s="323"/>
      <c r="H76" s="323"/>
      <c r="I76" s="383"/>
      <c r="J76" s="323"/>
      <c r="K76" s="323"/>
      <c r="L76" s="383"/>
      <c r="M76" s="323"/>
      <c r="N76" s="323"/>
      <c r="O76" s="383"/>
      <c r="P76" s="323"/>
      <c r="Q76" s="323"/>
      <c r="R76" s="383"/>
      <c r="S76" s="323"/>
      <c r="T76" s="323"/>
      <c r="U76" s="383"/>
      <c r="V76" s="323"/>
      <c r="W76" s="323"/>
      <c r="X76" s="383"/>
      <c r="Y76" s="323"/>
      <c r="Z76" s="323"/>
      <c r="AA76" s="383"/>
      <c r="AB76" s="323"/>
      <c r="AC76" s="606"/>
      <c r="AD76" s="383">
        <f t="shared" si="5"/>
        <v>0</v>
      </c>
      <c r="AE76" s="323"/>
      <c r="AF76" s="323"/>
      <c r="AG76" s="383">
        <f t="shared" si="6"/>
        <v>0</v>
      </c>
      <c r="AH76" s="323"/>
      <c r="AI76" s="323"/>
      <c r="AJ76" s="383"/>
      <c r="AK76" s="323"/>
      <c r="AL76" s="323"/>
      <c r="AM76" s="224">
        <f t="shared" si="7"/>
        <v>0</v>
      </c>
      <c r="AN76" s="92"/>
      <c r="AO76" s="92"/>
      <c r="AP76" s="265"/>
      <c r="AQ76" s="265"/>
      <c r="AR76" s="222"/>
      <c r="AS76" s="222"/>
      <c r="AT76" s="150">
        <f t="shared" si="8"/>
        <v>0</v>
      </c>
      <c r="AU76" s="589"/>
      <c r="AV76" s="87">
        <f t="shared" si="9"/>
        <v>0</v>
      </c>
      <c r="AW76" s="6"/>
      <c r="AX76" s="6"/>
      <c r="AY76" s="6"/>
      <c r="AZ76" s="6"/>
      <c r="BA76" s="6"/>
      <c r="BB76" s="6"/>
    </row>
    <row r="77" spans="1:54" ht="35.1" customHeight="1">
      <c r="A77" s="290" t="s">
        <v>324</v>
      </c>
      <c r="B77" s="5"/>
      <c r="C77" s="103" t="s">
        <v>195</v>
      </c>
      <c r="D77" s="323"/>
      <c r="E77" s="323"/>
      <c r="F77" s="383"/>
      <c r="G77" s="323"/>
      <c r="H77" s="323"/>
      <c r="I77" s="383"/>
      <c r="J77" s="323"/>
      <c r="K77" s="323"/>
      <c r="L77" s="383"/>
      <c r="M77" s="323"/>
      <c r="N77" s="323"/>
      <c r="O77" s="383"/>
      <c r="P77" s="323"/>
      <c r="Q77" s="323"/>
      <c r="R77" s="383"/>
      <c r="S77" s="323"/>
      <c r="T77" s="323"/>
      <c r="U77" s="383"/>
      <c r="V77" s="323"/>
      <c r="W77" s="323"/>
      <c r="X77" s="383"/>
      <c r="Y77" s="323"/>
      <c r="Z77" s="323"/>
      <c r="AA77" s="383"/>
      <c r="AB77" s="323"/>
      <c r="AC77" s="606"/>
      <c r="AD77" s="383">
        <f t="shared" si="5"/>
        <v>0</v>
      </c>
      <c r="AE77" s="323"/>
      <c r="AF77" s="323"/>
      <c r="AG77" s="383">
        <f t="shared" si="6"/>
        <v>0</v>
      </c>
      <c r="AH77" s="323"/>
      <c r="AI77" s="323"/>
      <c r="AJ77" s="383"/>
      <c r="AK77" s="323"/>
      <c r="AL77" s="323">
        <f>AK77*AK27</f>
        <v>0</v>
      </c>
      <c r="AM77" s="224">
        <f t="shared" si="7"/>
        <v>0</v>
      </c>
      <c r="AN77" s="92"/>
      <c r="AO77" s="92"/>
      <c r="AP77" s="265"/>
      <c r="AQ77" s="265"/>
      <c r="AR77" s="222"/>
      <c r="AS77" s="222"/>
      <c r="AT77" s="150">
        <f t="shared" si="8"/>
        <v>0</v>
      </c>
      <c r="AU77" s="589">
        <v>240</v>
      </c>
      <c r="AV77" s="87">
        <f t="shared" si="9"/>
        <v>0</v>
      </c>
      <c r="AW77" s="6"/>
      <c r="AX77" s="6"/>
      <c r="AY77" s="6"/>
      <c r="AZ77" s="6"/>
      <c r="BA77" s="6"/>
      <c r="BB77" s="6"/>
    </row>
    <row r="78" spans="1:54" ht="35.1" customHeight="1">
      <c r="A78" s="290" t="s">
        <v>162</v>
      </c>
      <c r="B78" s="5"/>
      <c r="C78" s="103" t="s">
        <v>195</v>
      </c>
      <c r="D78" s="323"/>
      <c r="E78" s="323"/>
      <c r="F78" s="383"/>
      <c r="G78" s="323"/>
      <c r="H78" s="323"/>
      <c r="I78" s="383"/>
      <c r="J78" s="323"/>
      <c r="K78" s="323"/>
      <c r="L78" s="383"/>
      <c r="M78" s="323"/>
      <c r="N78" s="323">
        <f>M78*M27</f>
        <v>0</v>
      </c>
      <c r="O78" s="383"/>
      <c r="P78" s="323"/>
      <c r="Q78" s="323"/>
      <c r="R78" s="383"/>
      <c r="S78" s="323"/>
      <c r="T78" s="323"/>
      <c r="U78" s="383"/>
      <c r="V78" s="323"/>
      <c r="W78" s="323"/>
      <c r="X78" s="383"/>
      <c r="Y78" s="323"/>
      <c r="Z78" s="323"/>
      <c r="AA78" s="383"/>
      <c r="AB78" s="323"/>
      <c r="AC78" s="606"/>
      <c r="AD78" s="383">
        <f t="shared" si="5"/>
        <v>0</v>
      </c>
      <c r="AE78" s="323"/>
      <c r="AF78" s="323"/>
      <c r="AG78" s="383">
        <f t="shared" si="6"/>
        <v>0</v>
      </c>
      <c r="AH78" s="323"/>
      <c r="AI78" s="323">
        <f>AH78*AH27</f>
        <v>0</v>
      </c>
      <c r="AJ78" s="383"/>
      <c r="AK78" s="323"/>
      <c r="AL78" s="323"/>
      <c r="AM78" s="224">
        <f t="shared" si="7"/>
        <v>0</v>
      </c>
      <c r="AN78" s="92"/>
      <c r="AO78" s="92"/>
      <c r="AP78" s="265"/>
      <c r="AQ78" s="265"/>
      <c r="AR78" s="222"/>
      <c r="AS78" s="222"/>
      <c r="AT78" s="150">
        <f t="shared" si="8"/>
        <v>0</v>
      </c>
      <c r="AU78" s="589">
        <v>100</v>
      </c>
      <c r="AV78" s="87">
        <f t="shared" si="9"/>
        <v>0</v>
      </c>
      <c r="AW78" s="6"/>
      <c r="AX78" s="6"/>
      <c r="AY78" s="6"/>
      <c r="AZ78" s="6"/>
      <c r="BA78" s="6"/>
      <c r="BB78" s="6"/>
    </row>
    <row r="79" spans="1:54" ht="35.1" customHeight="1">
      <c r="A79" s="290" t="s">
        <v>250</v>
      </c>
      <c r="B79" s="5"/>
      <c r="C79" s="103" t="s">
        <v>195</v>
      </c>
      <c r="D79" s="323"/>
      <c r="E79" s="323"/>
      <c r="F79" s="383"/>
      <c r="G79" s="323"/>
      <c r="H79" s="323"/>
      <c r="I79" s="383"/>
      <c r="J79" s="323"/>
      <c r="K79" s="323"/>
      <c r="L79" s="383"/>
      <c r="M79" s="323"/>
      <c r="N79" s="323">
        <f>M79*M27</f>
        <v>0</v>
      </c>
      <c r="O79" s="383"/>
      <c r="P79" s="323"/>
      <c r="Q79" s="323"/>
      <c r="R79" s="383"/>
      <c r="S79" s="323"/>
      <c r="T79" s="323"/>
      <c r="U79" s="383"/>
      <c r="V79" s="323"/>
      <c r="W79" s="323"/>
      <c r="X79" s="383"/>
      <c r="Y79" s="323"/>
      <c r="Z79" s="323"/>
      <c r="AA79" s="383"/>
      <c r="AB79" s="323"/>
      <c r="AC79" s="606"/>
      <c r="AD79" s="383">
        <f t="shared" si="5"/>
        <v>0</v>
      </c>
      <c r="AE79" s="323"/>
      <c r="AF79" s="323"/>
      <c r="AG79" s="383">
        <f t="shared" si="6"/>
        <v>0</v>
      </c>
      <c r="AH79" s="323"/>
      <c r="AI79" s="323"/>
      <c r="AJ79" s="383"/>
      <c r="AK79" s="323"/>
      <c r="AL79" s="323"/>
      <c r="AM79" s="224">
        <f t="shared" si="7"/>
        <v>0</v>
      </c>
      <c r="AN79" s="92"/>
      <c r="AO79" s="92"/>
      <c r="AP79" s="265"/>
      <c r="AQ79" s="265"/>
      <c r="AR79" s="222"/>
      <c r="AS79" s="222"/>
      <c r="AT79" s="150">
        <f t="shared" si="8"/>
        <v>0</v>
      </c>
      <c r="AU79" s="589">
        <v>142.5</v>
      </c>
      <c r="AV79" s="87">
        <f t="shared" si="9"/>
        <v>0</v>
      </c>
      <c r="AW79" s="6"/>
      <c r="AX79" s="6"/>
      <c r="AY79" s="6"/>
      <c r="AZ79" s="6"/>
      <c r="BA79" s="6"/>
      <c r="BB79" s="6"/>
    </row>
    <row r="80" spans="1:54" ht="35.1" customHeight="1">
      <c r="A80" s="290" t="s">
        <v>234</v>
      </c>
      <c r="B80" s="5"/>
      <c r="C80" s="103" t="s">
        <v>195</v>
      </c>
      <c r="D80" s="323"/>
      <c r="E80" s="323"/>
      <c r="F80" s="383"/>
      <c r="G80" s="323"/>
      <c r="H80" s="323">
        <f>G80*G27</f>
        <v>0</v>
      </c>
      <c r="I80" s="383"/>
      <c r="J80" s="323"/>
      <c r="K80" s="323"/>
      <c r="L80" s="383"/>
      <c r="M80" s="323"/>
      <c r="N80" s="323"/>
      <c r="O80" s="383"/>
      <c r="P80" s="323"/>
      <c r="Q80" s="323"/>
      <c r="R80" s="383"/>
      <c r="S80" s="323"/>
      <c r="T80" s="323"/>
      <c r="U80" s="383"/>
      <c r="V80" s="323"/>
      <c r="W80" s="323"/>
      <c r="X80" s="383"/>
      <c r="Y80" s="323"/>
      <c r="Z80" s="323"/>
      <c r="AA80" s="383"/>
      <c r="AB80" s="323"/>
      <c r="AC80" s="606">
        <f>AB80*AB27</f>
        <v>0</v>
      </c>
      <c r="AD80" s="383">
        <f t="shared" si="5"/>
        <v>0</v>
      </c>
      <c r="AE80" s="323"/>
      <c r="AF80" s="323"/>
      <c r="AG80" s="383">
        <f t="shared" si="6"/>
        <v>0</v>
      </c>
      <c r="AH80" s="323"/>
      <c r="AI80" s="323"/>
      <c r="AJ80" s="383"/>
      <c r="AK80" s="323"/>
      <c r="AL80" s="323"/>
      <c r="AM80" s="224">
        <f t="shared" si="7"/>
        <v>0</v>
      </c>
      <c r="AN80" s="92"/>
      <c r="AO80" s="92"/>
      <c r="AP80" s="265"/>
      <c r="AQ80" s="265"/>
      <c r="AR80" s="222"/>
      <c r="AS80" s="222"/>
      <c r="AT80" s="317">
        <f t="shared" si="8"/>
        <v>0</v>
      </c>
      <c r="AU80" s="589">
        <v>127.5</v>
      </c>
      <c r="AV80" s="87">
        <f t="shared" si="9"/>
        <v>0</v>
      </c>
      <c r="AW80" s="6"/>
      <c r="AX80" s="6"/>
      <c r="AY80" s="6"/>
      <c r="AZ80" s="6"/>
      <c r="BA80" s="6"/>
      <c r="BB80" s="6"/>
    </row>
    <row r="81" spans="1:54" ht="49.5" customHeight="1">
      <c r="A81" s="290" t="s">
        <v>228</v>
      </c>
      <c r="B81" s="5"/>
      <c r="C81" s="103" t="s">
        <v>195</v>
      </c>
      <c r="D81" s="323"/>
      <c r="E81" s="323"/>
      <c r="F81" s="383"/>
      <c r="G81" s="323"/>
      <c r="H81" s="323"/>
      <c r="I81" s="383"/>
      <c r="J81" s="323"/>
      <c r="K81" s="323"/>
      <c r="L81" s="383"/>
      <c r="M81" s="323"/>
      <c r="N81" s="323"/>
      <c r="O81" s="383"/>
      <c r="P81" s="323"/>
      <c r="Q81" s="323"/>
      <c r="R81" s="383"/>
      <c r="S81" s="323"/>
      <c r="T81" s="323"/>
      <c r="U81" s="383"/>
      <c r="V81" s="323"/>
      <c r="W81" s="323"/>
      <c r="X81" s="383"/>
      <c r="Y81" s="323"/>
      <c r="Z81" s="323"/>
      <c r="AA81" s="383"/>
      <c r="AB81" s="323"/>
      <c r="AC81" s="606"/>
      <c r="AD81" s="383">
        <f t="shared" si="5"/>
        <v>0</v>
      </c>
      <c r="AE81" s="323"/>
      <c r="AF81" s="323"/>
      <c r="AG81" s="383">
        <f t="shared" si="6"/>
        <v>0</v>
      </c>
      <c r="AH81" s="323"/>
      <c r="AI81" s="323"/>
      <c r="AJ81" s="383"/>
      <c r="AK81" s="323"/>
      <c r="AL81" s="323"/>
      <c r="AM81" s="224">
        <f t="shared" si="7"/>
        <v>0</v>
      </c>
      <c r="AN81" s="92"/>
      <c r="AO81" s="92"/>
      <c r="AP81" s="265"/>
      <c r="AQ81" s="265"/>
      <c r="AR81" s="222"/>
      <c r="AS81" s="222"/>
      <c r="AT81" s="315">
        <f t="shared" si="8"/>
        <v>0</v>
      </c>
      <c r="AU81" s="589"/>
      <c r="AV81" s="87">
        <f t="shared" si="9"/>
        <v>0</v>
      </c>
      <c r="AW81" s="6"/>
      <c r="AX81" s="6"/>
      <c r="AY81" s="6"/>
      <c r="AZ81" s="6"/>
      <c r="BA81" s="6"/>
      <c r="BB81" s="6"/>
    </row>
    <row r="82" spans="1:54" ht="35.1" customHeight="1">
      <c r="A82" s="290" t="s">
        <v>48</v>
      </c>
      <c r="B82" s="5"/>
      <c r="C82" s="103" t="s">
        <v>195</v>
      </c>
      <c r="D82" s="323"/>
      <c r="E82" s="323">
        <f>D82*D27</f>
        <v>0</v>
      </c>
      <c r="F82" s="383"/>
      <c r="G82" s="323"/>
      <c r="H82" s="323"/>
      <c r="I82" s="383"/>
      <c r="J82" s="323"/>
      <c r="K82" s="323"/>
      <c r="L82" s="383"/>
      <c r="M82" s="323"/>
      <c r="N82" s="323"/>
      <c r="O82" s="383"/>
      <c r="P82" s="323"/>
      <c r="Q82" s="323"/>
      <c r="R82" s="383"/>
      <c r="S82" s="323"/>
      <c r="T82" s="323"/>
      <c r="U82" s="383"/>
      <c r="V82" s="323"/>
      <c r="W82" s="323"/>
      <c r="X82" s="383"/>
      <c r="Y82" s="323"/>
      <c r="Z82" s="323"/>
      <c r="AA82" s="383"/>
      <c r="AB82" s="323"/>
      <c r="AC82" s="606">
        <f>AB82*AB27</f>
        <v>0</v>
      </c>
      <c r="AD82" s="383">
        <f t="shared" si="5"/>
        <v>0</v>
      </c>
      <c r="AE82" s="323">
        <v>9.5200000000000007E-3</v>
      </c>
      <c r="AF82" s="323">
        <f>AE82*AE27</f>
        <v>0.96152000000000004</v>
      </c>
      <c r="AG82" s="383">
        <f t="shared" si="6"/>
        <v>43.2684</v>
      </c>
      <c r="AH82" s="323"/>
      <c r="AI82" s="323"/>
      <c r="AJ82" s="383"/>
      <c r="AK82" s="323"/>
      <c r="AL82" s="323"/>
      <c r="AM82" s="224">
        <f t="shared" si="7"/>
        <v>0</v>
      </c>
      <c r="AN82" s="92"/>
      <c r="AO82" s="92"/>
      <c r="AP82" s="265"/>
      <c r="AQ82" s="265"/>
      <c r="AR82" s="222"/>
      <c r="AS82" s="222"/>
      <c r="AT82" s="151">
        <f t="shared" si="8"/>
        <v>0.96152000000000004</v>
      </c>
      <c r="AU82" s="589">
        <v>45</v>
      </c>
      <c r="AV82" s="87">
        <f t="shared" si="9"/>
        <v>43.2684</v>
      </c>
      <c r="AW82" s="6"/>
      <c r="AX82" s="6"/>
      <c r="AY82" s="6"/>
      <c r="AZ82" s="6"/>
      <c r="BA82" s="6"/>
      <c r="BB82" s="6"/>
    </row>
    <row r="83" spans="1:54" ht="35.1" customHeight="1">
      <c r="A83" s="290" t="s">
        <v>49</v>
      </c>
      <c r="B83" s="5"/>
      <c r="C83" s="103" t="s">
        <v>195</v>
      </c>
      <c r="D83" s="323"/>
      <c r="E83" s="323">
        <f>D83*D27</f>
        <v>0</v>
      </c>
      <c r="F83" s="383"/>
      <c r="G83" s="323"/>
      <c r="H83" s="323"/>
      <c r="I83" s="383"/>
      <c r="J83" s="323"/>
      <c r="K83" s="323"/>
      <c r="L83" s="383"/>
      <c r="M83" s="323"/>
      <c r="N83" s="323"/>
      <c r="O83" s="383"/>
      <c r="P83" s="323"/>
      <c r="Q83" s="323"/>
      <c r="R83" s="383"/>
      <c r="S83" s="323"/>
      <c r="T83" s="323"/>
      <c r="U83" s="383"/>
      <c r="V83" s="323"/>
      <c r="W83" s="323"/>
      <c r="X83" s="383"/>
      <c r="Y83" s="323"/>
      <c r="Z83" s="323"/>
      <c r="AA83" s="383"/>
      <c r="AB83" s="323"/>
      <c r="AC83" s="606">
        <f>AB83*AB27</f>
        <v>0</v>
      </c>
      <c r="AD83" s="383">
        <f t="shared" si="5"/>
        <v>0</v>
      </c>
      <c r="AE83" s="323">
        <v>1.4999999999999999E-2</v>
      </c>
      <c r="AF83" s="323">
        <f>AE83*AE27</f>
        <v>1.5149999999999999</v>
      </c>
      <c r="AG83" s="383">
        <f t="shared" si="6"/>
        <v>79.537499999999994</v>
      </c>
      <c r="AH83" s="323"/>
      <c r="AI83" s="323"/>
      <c r="AJ83" s="383"/>
      <c r="AK83" s="323"/>
      <c r="AL83" s="323"/>
      <c r="AM83" s="224">
        <f t="shared" si="7"/>
        <v>0</v>
      </c>
      <c r="AN83" s="222"/>
      <c r="AO83" s="92"/>
      <c r="AP83" s="265"/>
      <c r="AQ83" s="265"/>
      <c r="AR83" s="222"/>
      <c r="AS83" s="222"/>
      <c r="AT83" s="151">
        <f t="shared" si="8"/>
        <v>1.5149999999999999</v>
      </c>
      <c r="AU83" s="589">
        <v>52.5</v>
      </c>
      <c r="AV83" s="87">
        <f t="shared" si="9"/>
        <v>79.537499999999994</v>
      </c>
      <c r="AW83" s="6"/>
      <c r="AX83" s="6"/>
      <c r="AY83" s="6"/>
      <c r="AZ83" s="6"/>
      <c r="BA83" s="6"/>
      <c r="BB83" s="6"/>
    </row>
    <row r="84" spans="1:54" ht="35.1" customHeight="1">
      <c r="A84" s="290" t="s">
        <v>53</v>
      </c>
      <c r="B84" s="5"/>
      <c r="C84" s="103" t="s">
        <v>195</v>
      </c>
      <c r="D84" s="323"/>
      <c r="E84" s="323"/>
      <c r="F84" s="383"/>
      <c r="G84" s="323"/>
      <c r="H84" s="323"/>
      <c r="I84" s="383"/>
      <c r="J84" s="323"/>
      <c r="K84" s="323"/>
      <c r="L84" s="383"/>
      <c r="M84" s="323"/>
      <c r="N84" s="323"/>
      <c r="O84" s="383"/>
      <c r="P84" s="323"/>
      <c r="Q84" s="323"/>
      <c r="R84" s="383"/>
      <c r="S84" s="323"/>
      <c r="T84" s="323"/>
      <c r="U84" s="383"/>
      <c r="V84" s="323"/>
      <c r="W84" s="323"/>
      <c r="X84" s="383"/>
      <c r="Y84" s="323"/>
      <c r="Z84" s="323">
        <f>Y84*Y27</f>
        <v>0</v>
      </c>
      <c r="AA84" s="383"/>
      <c r="AB84" s="323"/>
      <c r="AC84" s="606"/>
      <c r="AD84" s="383">
        <f t="shared" si="5"/>
        <v>0</v>
      </c>
      <c r="AE84" s="323"/>
      <c r="AF84" s="323"/>
      <c r="AG84" s="383">
        <f t="shared" si="6"/>
        <v>0</v>
      </c>
      <c r="AH84" s="323"/>
      <c r="AI84" s="323"/>
      <c r="AJ84" s="383"/>
      <c r="AK84" s="323"/>
      <c r="AL84" s="323"/>
      <c r="AM84" s="224">
        <f t="shared" si="7"/>
        <v>0</v>
      </c>
      <c r="AN84" s="92"/>
      <c r="AO84" s="92"/>
      <c r="AP84" s="265"/>
      <c r="AQ84" s="265"/>
      <c r="AR84" s="222"/>
      <c r="AS84" s="222"/>
      <c r="AT84" s="150">
        <f t="shared" si="8"/>
        <v>0</v>
      </c>
      <c r="AU84" s="589">
        <v>150</v>
      </c>
      <c r="AV84" s="87">
        <f t="shared" si="9"/>
        <v>0</v>
      </c>
      <c r="AW84" s="6"/>
      <c r="AX84" s="6"/>
      <c r="AY84" s="6"/>
      <c r="AZ84" s="6"/>
      <c r="BA84" s="6"/>
      <c r="BB84" s="6"/>
    </row>
    <row r="85" spans="1:54" ht="35.1" customHeight="1">
      <c r="A85" s="290" t="s">
        <v>52</v>
      </c>
      <c r="B85" s="5"/>
      <c r="C85" s="103" t="s">
        <v>195</v>
      </c>
      <c r="D85" s="323"/>
      <c r="E85" s="323"/>
      <c r="F85" s="383"/>
      <c r="G85" s="323"/>
      <c r="H85" s="323"/>
      <c r="I85" s="383"/>
      <c r="J85" s="323"/>
      <c r="K85" s="323"/>
      <c r="L85" s="383"/>
      <c r="M85" s="323"/>
      <c r="N85" s="323"/>
      <c r="O85" s="383"/>
      <c r="P85" s="323"/>
      <c r="Q85" s="323"/>
      <c r="R85" s="383"/>
      <c r="S85" s="323"/>
      <c r="T85" s="323"/>
      <c r="U85" s="383"/>
      <c r="V85" s="323"/>
      <c r="W85" s="323"/>
      <c r="X85" s="383"/>
      <c r="Y85" s="323"/>
      <c r="Z85" s="323"/>
      <c r="AA85" s="383"/>
      <c r="AB85" s="323"/>
      <c r="AC85" s="606">
        <f>AB85*AB27</f>
        <v>0</v>
      </c>
      <c r="AD85" s="383">
        <f t="shared" si="5"/>
        <v>0</v>
      </c>
      <c r="AE85" s="323"/>
      <c r="AF85" s="323"/>
      <c r="AG85" s="383">
        <f t="shared" si="6"/>
        <v>0</v>
      </c>
      <c r="AH85" s="323"/>
      <c r="AI85" s="323"/>
      <c r="AJ85" s="383"/>
      <c r="AK85" s="323"/>
      <c r="AL85" s="323"/>
      <c r="AM85" s="224">
        <f t="shared" si="7"/>
        <v>0</v>
      </c>
      <c r="AN85" s="92"/>
      <c r="AO85" s="92"/>
      <c r="AP85" s="265"/>
      <c r="AQ85" s="265"/>
      <c r="AR85" s="222"/>
      <c r="AS85" s="222"/>
      <c r="AT85" s="150">
        <f t="shared" si="8"/>
        <v>0</v>
      </c>
      <c r="AU85" s="589">
        <v>52.5</v>
      </c>
      <c r="AV85" s="87">
        <f t="shared" si="9"/>
        <v>0</v>
      </c>
      <c r="AW85" s="6"/>
      <c r="AX85" s="6"/>
      <c r="AY85" s="6"/>
      <c r="AZ85" s="6"/>
      <c r="BA85" s="6"/>
      <c r="BB85" s="6"/>
    </row>
    <row r="86" spans="1:54" ht="35.1" customHeight="1">
      <c r="A86" s="290" t="s">
        <v>168</v>
      </c>
      <c r="B86" s="5"/>
      <c r="C86" s="103" t="s">
        <v>195</v>
      </c>
      <c r="D86" s="323"/>
      <c r="E86" s="323">
        <f>D86*D27</f>
        <v>0</v>
      </c>
      <c r="F86" s="383"/>
      <c r="G86" s="323"/>
      <c r="H86" s="323"/>
      <c r="I86" s="383"/>
      <c r="J86" s="323"/>
      <c r="K86" s="323"/>
      <c r="L86" s="383"/>
      <c r="M86" s="323"/>
      <c r="N86" s="323"/>
      <c r="O86" s="383"/>
      <c r="P86" s="323"/>
      <c r="Q86" s="323"/>
      <c r="R86" s="383"/>
      <c r="S86" s="323"/>
      <c r="T86" s="323"/>
      <c r="U86" s="383"/>
      <c r="V86" s="323"/>
      <c r="W86" s="323"/>
      <c r="X86" s="383"/>
      <c r="Y86" s="323"/>
      <c r="Z86" s="323"/>
      <c r="AA86" s="383"/>
      <c r="AB86" s="323"/>
      <c r="AC86" s="606">
        <f>AB86*AB27</f>
        <v>0</v>
      </c>
      <c r="AD86" s="383">
        <f t="shared" si="5"/>
        <v>0</v>
      </c>
      <c r="AE86" s="323">
        <v>8.5000000000000006E-3</v>
      </c>
      <c r="AF86" s="323">
        <f>AE86*AE27</f>
        <v>0.85850000000000004</v>
      </c>
      <c r="AG86" s="383">
        <f t="shared" si="6"/>
        <v>115.89750000000001</v>
      </c>
      <c r="AH86" s="323"/>
      <c r="AI86" s="323"/>
      <c r="AJ86" s="383"/>
      <c r="AK86" s="323"/>
      <c r="AL86" s="323"/>
      <c r="AM86" s="224">
        <f t="shared" si="7"/>
        <v>0</v>
      </c>
      <c r="AN86" s="92"/>
      <c r="AO86" s="92"/>
      <c r="AP86" s="265"/>
      <c r="AQ86" s="265"/>
      <c r="AR86" s="222"/>
      <c r="AS86" s="222"/>
      <c r="AT86" s="150">
        <f t="shared" si="8"/>
        <v>0.85850000000000004</v>
      </c>
      <c r="AU86" s="589">
        <v>135</v>
      </c>
      <c r="AV86" s="87">
        <f t="shared" si="9"/>
        <v>115.89750000000001</v>
      </c>
      <c r="AW86" s="6"/>
      <c r="AX86" s="6"/>
      <c r="AY86" s="6"/>
      <c r="AZ86" s="6"/>
      <c r="BA86" s="6"/>
      <c r="BB86" s="6"/>
    </row>
    <row r="87" spans="1:54" ht="35.1" customHeight="1">
      <c r="A87" s="290" t="s">
        <v>169</v>
      </c>
      <c r="B87" s="5"/>
      <c r="C87" s="103" t="s">
        <v>195</v>
      </c>
      <c r="D87" s="323"/>
      <c r="E87" s="323"/>
      <c r="F87" s="383"/>
      <c r="G87" s="323"/>
      <c r="H87" s="323"/>
      <c r="I87" s="383"/>
      <c r="J87" s="323"/>
      <c r="K87" s="323"/>
      <c r="L87" s="383"/>
      <c r="M87" s="323"/>
      <c r="N87" s="323"/>
      <c r="O87" s="383"/>
      <c r="P87" s="323"/>
      <c r="Q87" s="323"/>
      <c r="R87" s="383"/>
      <c r="S87" s="323"/>
      <c r="T87" s="323"/>
      <c r="U87" s="383"/>
      <c r="V87" s="323"/>
      <c r="W87" s="323"/>
      <c r="X87" s="383"/>
      <c r="Y87" s="323"/>
      <c r="Z87" s="323"/>
      <c r="AA87" s="383"/>
      <c r="AB87" s="323"/>
      <c r="AC87" s="606"/>
      <c r="AD87" s="383">
        <f t="shared" si="5"/>
        <v>0</v>
      </c>
      <c r="AE87" s="323"/>
      <c r="AF87" s="323"/>
      <c r="AG87" s="383">
        <f t="shared" si="6"/>
        <v>0</v>
      </c>
      <c r="AH87" s="323"/>
      <c r="AI87" s="323"/>
      <c r="AJ87" s="383"/>
      <c r="AK87" s="323"/>
      <c r="AL87" s="323"/>
      <c r="AM87" s="224">
        <f t="shared" si="7"/>
        <v>0</v>
      </c>
      <c r="AN87" s="92"/>
      <c r="AO87" s="92"/>
      <c r="AP87" s="265"/>
      <c r="AQ87" s="265"/>
      <c r="AR87" s="222"/>
      <c r="AS87" s="222"/>
      <c r="AT87" s="151">
        <f t="shared" si="8"/>
        <v>0</v>
      </c>
      <c r="AU87" s="589">
        <v>157.5</v>
      </c>
      <c r="AV87" s="87">
        <f t="shared" si="9"/>
        <v>0</v>
      </c>
      <c r="AW87" s="6"/>
      <c r="AX87" s="6"/>
      <c r="AY87" s="6"/>
      <c r="AZ87" s="6"/>
      <c r="BA87" s="6"/>
      <c r="BB87" s="6"/>
    </row>
    <row r="88" spans="1:54" ht="35.1" customHeight="1">
      <c r="A88" s="290" t="s">
        <v>50</v>
      </c>
      <c r="B88" s="5"/>
      <c r="C88" s="103" t="s">
        <v>195</v>
      </c>
      <c r="D88" s="323"/>
      <c r="E88" s="323"/>
      <c r="F88" s="383"/>
      <c r="G88" s="323"/>
      <c r="H88" s="323"/>
      <c r="I88" s="383"/>
      <c r="J88" s="323"/>
      <c r="K88" s="323"/>
      <c r="L88" s="383"/>
      <c r="M88" s="323">
        <v>0.02</v>
      </c>
      <c r="N88" s="323">
        <f>M88*M27</f>
        <v>0.06</v>
      </c>
      <c r="O88" s="383"/>
      <c r="P88" s="323"/>
      <c r="Q88" s="323"/>
      <c r="R88" s="383"/>
      <c r="S88" s="323"/>
      <c r="T88" s="323"/>
      <c r="U88" s="383"/>
      <c r="V88" s="323"/>
      <c r="W88" s="323"/>
      <c r="X88" s="383"/>
      <c r="Y88" s="323"/>
      <c r="Z88" s="323"/>
      <c r="AA88" s="383"/>
      <c r="AB88" s="323"/>
      <c r="AC88" s="606"/>
      <c r="AD88" s="383">
        <f t="shared" si="5"/>
        <v>0</v>
      </c>
      <c r="AE88" s="323"/>
      <c r="AF88" s="323">
        <f>AE88*AE27</f>
        <v>0</v>
      </c>
      <c r="AG88" s="383">
        <f t="shared" si="6"/>
        <v>0</v>
      </c>
      <c r="AH88" s="323"/>
      <c r="AI88" s="323">
        <f>AH88*AH27</f>
        <v>0</v>
      </c>
      <c r="AJ88" s="383"/>
      <c r="AK88" s="323"/>
      <c r="AL88" s="323"/>
      <c r="AM88" s="224">
        <f t="shared" si="7"/>
        <v>0</v>
      </c>
      <c r="AN88" s="92"/>
      <c r="AO88" s="92"/>
      <c r="AP88" s="265"/>
      <c r="AQ88" s="265"/>
      <c r="AR88" s="222"/>
      <c r="AS88" s="222"/>
      <c r="AT88" s="151">
        <f t="shared" si="8"/>
        <v>0.06</v>
      </c>
      <c r="AU88" s="589">
        <v>42</v>
      </c>
      <c r="AV88" s="87">
        <f t="shared" si="9"/>
        <v>2.52</v>
      </c>
      <c r="AW88" s="6"/>
      <c r="AX88" s="6"/>
      <c r="AY88" s="6"/>
      <c r="AZ88" s="6"/>
      <c r="BA88" s="6"/>
      <c r="BB88" s="6"/>
    </row>
    <row r="89" spans="1:54" ht="35.1" customHeight="1">
      <c r="A89" s="388" t="s">
        <v>194</v>
      </c>
      <c r="B89" s="8"/>
      <c r="C89" s="103" t="s">
        <v>195</v>
      </c>
      <c r="D89" s="324"/>
      <c r="E89" s="324"/>
      <c r="F89" s="383"/>
      <c r="G89" s="324"/>
      <c r="H89" s="324"/>
      <c r="I89" s="383"/>
      <c r="J89" s="324"/>
      <c r="K89" s="324"/>
      <c r="L89" s="383"/>
      <c r="M89" s="324"/>
      <c r="N89" s="324">
        <f>M89*M27</f>
        <v>0</v>
      </c>
      <c r="O89" s="383"/>
      <c r="P89" s="324"/>
      <c r="Q89" s="324"/>
      <c r="R89" s="383"/>
      <c r="S89" s="324"/>
      <c r="T89" s="324"/>
      <c r="U89" s="383"/>
      <c r="V89" s="324"/>
      <c r="W89" s="324"/>
      <c r="X89" s="383"/>
      <c r="Y89" s="324"/>
      <c r="Z89" s="324"/>
      <c r="AA89" s="383"/>
      <c r="AB89" s="324"/>
      <c r="AC89" s="607"/>
      <c r="AD89" s="383">
        <f t="shared" si="5"/>
        <v>0</v>
      </c>
      <c r="AE89" s="324"/>
      <c r="AF89" s="324"/>
      <c r="AG89" s="383">
        <f t="shared" si="6"/>
        <v>0</v>
      </c>
      <c r="AH89" s="324">
        <v>0.05</v>
      </c>
      <c r="AI89" s="324">
        <f>AH89*AH27</f>
        <v>5.0500000000000007</v>
      </c>
      <c r="AJ89" s="383"/>
      <c r="AK89" s="324"/>
      <c r="AL89" s="324"/>
      <c r="AM89" s="224">
        <f t="shared" si="7"/>
        <v>0</v>
      </c>
      <c r="AN89" s="93"/>
      <c r="AO89" s="93"/>
      <c r="AP89" s="264"/>
      <c r="AQ89" s="264"/>
      <c r="AR89" s="223"/>
      <c r="AS89" s="223"/>
      <c r="AT89" s="150">
        <f t="shared" si="8"/>
        <v>5.0500000000000007</v>
      </c>
      <c r="AU89" s="588">
        <v>54</v>
      </c>
      <c r="AV89" s="87">
        <f t="shared" si="9"/>
        <v>272.70000000000005</v>
      </c>
      <c r="AW89" s="6"/>
      <c r="AX89" s="6"/>
      <c r="AY89" s="6"/>
      <c r="AZ89" s="6"/>
      <c r="BA89" s="6"/>
      <c r="BB89" s="6"/>
    </row>
    <row r="90" spans="1:54" ht="35.1" customHeight="1">
      <c r="A90" s="387" t="s">
        <v>342</v>
      </c>
      <c r="B90" s="8"/>
      <c r="C90" s="103" t="s">
        <v>195</v>
      </c>
      <c r="D90" s="324"/>
      <c r="E90" s="324">
        <f>D90*D27</f>
        <v>0</v>
      </c>
      <c r="F90" s="383"/>
      <c r="G90" s="324"/>
      <c r="H90" s="324"/>
      <c r="I90" s="383"/>
      <c r="J90" s="324"/>
      <c r="K90" s="324"/>
      <c r="L90" s="383"/>
      <c r="M90" s="324"/>
      <c r="N90" s="324"/>
      <c r="O90" s="383"/>
      <c r="P90" s="324"/>
      <c r="Q90" s="324">
        <f>P90*P27</f>
        <v>0</v>
      </c>
      <c r="R90" s="383"/>
      <c r="S90" s="324"/>
      <c r="T90" s="324"/>
      <c r="U90" s="383"/>
      <c r="V90" s="324"/>
      <c r="W90" s="324"/>
      <c r="X90" s="383"/>
      <c r="Y90" s="324"/>
      <c r="Z90" s="324"/>
      <c r="AA90" s="383"/>
      <c r="AB90" s="324"/>
      <c r="AC90" s="607"/>
      <c r="AD90" s="383">
        <f t="shared" si="5"/>
        <v>0</v>
      </c>
      <c r="AE90" s="324"/>
      <c r="AF90" s="324"/>
      <c r="AG90" s="383">
        <f t="shared" si="6"/>
        <v>0</v>
      </c>
      <c r="AH90" s="324"/>
      <c r="AI90" s="324"/>
      <c r="AJ90" s="383"/>
      <c r="AK90" s="324">
        <v>1.4999999999999999E-2</v>
      </c>
      <c r="AL90" s="324">
        <f>AK90*AK27</f>
        <v>1.5149999999999999</v>
      </c>
      <c r="AM90" s="224">
        <f t="shared" si="7"/>
        <v>886.27499999999998</v>
      </c>
      <c r="AN90" s="93"/>
      <c r="AO90" s="93"/>
      <c r="AP90" s="264"/>
      <c r="AQ90" s="264"/>
      <c r="AR90" s="223"/>
      <c r="AS90" s="223"/>
      <c r="AT90" s="150">
        <f t="shared" si="8"/>
        <v>1.5149999999999999</v>
      </c>
      <c r="AU90" s="588">
        <v>585</v>
      </c>
      <c r="AV90" s="87">
        <f t="shared" si="9"/>
        <v>886.27499999999998</v>
      </c>
      <c r="AW90" s="6"/>
      <c r="AX90" s="6"/>
      <c r="AY90" s="6"/>
      <c r="AZ90" s="6"/>
      <c r="BA90" s="6"/>
      <c r="BB90" s="6"/>
    </row>
    <row r="91" spans="1:54" ht="35.1" customHeight="1">
      <c r="A91" s="388" t="s">
        <v>51</v>
      </c>
      <c r="B91" s="5"/>
      <c r="C91" s="103" t="s">
        <v>195</v>
      </c>
      <c r="D91" s="323"/>
      <c r="E91" s="323"/>
      <c r="F91" s="383"/>
      <c r="G91" s="323"/>
      <c r="H91" s="323"/>
      <c r="I91" s="383"/>
      <c r="J91" s="323"/>
      <c r="K91" s="323"/>
      <c r="L91" s="383"/>
      <c r="M91" s="323"/>
      <c r="N91" s="323"/>
      <c r="O91" s="383"/>
      <c r="P91" s="323"/>
      <c r="Q91" s="323">
        <f>P91*P27</f>
        <v>0</v>
      </c>
      <c r="R91" s="383"/>
      <c r="S91" s="323"/>
      <c r="T91" s="323"/>
      <c r="U91" s="383"/>
      <c r="V91" s="323"/>
      <c r="W91" s="323"/>
      <c r="X91" s="383"/>
      <c r="Y91" s="323"/>
      <c r="Z91" s="323"/>
      <c r="AA91" s="383"/>
      <c r="AB91" s="323"/>
      <c r="AC91" s="606"/>
      <c r="AD91" s="383">
        <f t="shared" si="5"/>
        <v>0</v>
      </c>
      <c r="AE91" s="323"/>
      <c r="AF91" s="323"/>
      <c r="AG91" s="383">
        <f t="shared" si="6"/>
        <v>0</v>
      </c>
      <c r="AH91" s="323"/>
      <c r="AI91" s="323"/>
      <c r="AJ91" s="383"/>
      <c r="AK91" s="323"/>
      <c r="AL91" s="323"/>
      <c r="AM91" s="224">
        <f t="shared" si="7"/>
        <v>0</v>
      </c>
      <c r="AN91" s="92"/>
      <c r="AO91" s="92"/>
      <c r="AP91" s="265"/>
      <c r="AQ91" s="265"/>
      <c r="AR91" s="222"/>
      <c r="AS91" s="222"/>
      <c r="AT91" s="151">
        <f t="shared" si="8"/>
        <v>0</v>
      </c>
      <c r="AU91" s="589">
        <v>675</v>
      </c>
      <c r="AV91" s="87">
        <f t="shared" si="9"/>
        <v>0</v>
      </c>
      <c r="AW91" s="6"/>
      <c r="AX91" s="6"/>
      <c r="AY91" s="6"/>
      <c r="AZ91" s="6"/>
      <c r="BA91" s="6"/>
      <c r="BB91" s="6"/>
    </row>
    <row r="92" spans="1:54" ht="35.1" customHeight="1">
      <c r="A92" s="388" t="s">
        <v>166</v>
      </c>
      <c r="B92" s="5"/>
      <c r="C92" s="103"/>
      <c r="D92" s="597">
        <v>2.9999999999999997E-4</v>
      </c>
      <c r="E92" s="323">
        <f>D92*D27</f>
        <v>8.9999999999999998E-4</v>
      </c>
      <c r="F92" s="383"/>
      <c r="G92" s="323"/>
      <c r="H92" s="323">
        <f>G92*G27</f>
        <v>0</v>
      </c>
      <c r="I92" s="383"/>
      <c r="J92" s="323"/>
      <c r="K92" s="323"/>
      <c r="L92" s="383"/>
      <c r="M92" s="323"/>
      <c r="N92" s="323"/>
      <c r="O92" s="383"/>
      <c r="P92" s="323"/>
      <c r="Q92" s="323"/>
      <c r="R92" s="383"/>
      <c r="S92" s="323"/>
      <c r="T92" s="323"/>
      <c r="U92" s="383"/>
      <c r="V92" s="323"/>
      <c r="W92" s="323">
        <f>V92*V27</f>
        <v>0</v>
      </c>
      <c r="X92" s="383"/>
      <c r="Y92" s="323"/>
      <c r="Z92" s="323"/>
      <c r="AA92" s="383"/>
      <c r="AB92" s="323"/>
      <c r="AC92" s="606">
        <f>AB92*AB27</f>
        <v>0</v>
      </c>
      <c r="AD92" s="383">
        <f t="shared" si="5"/>
        <v>0</v>
      </c>
      <c r="AE92" s="323">
        <v>5.9999999999999995E-4</v>
      </c>
      <c r="AF92" s="323">
        <f>AE92*AE27</f>
        <v>6.0599999999999994E-2</v>
      </c>
      <c r="AG92" s="383">
        <f t="shared" si="6"/>
        <v>1.0908</v>
      </c>
      <c r="AH92" s="323"/>
      <c r="AI92" s="323"/>
      <c r="AJ92" s="383"/>
      <c r="AK92" s="323"/>
      <c r="AL92" s="323"/>
      <c r="AM92" s="224">
        <f t="shared" si="7"/>
        <v>0</v>
      </c>
      <c r="AN92" s="313"/>
      <c r="AO92" s="92">
        <f>AN92*AN27</f>
        <v>0</v>
      </c>
      <c r="AP92" s="265"/>
      <c r="AQ92" s="265"/>
      <c r="AR92" s="222"/>
      <c r="AS92" s="222"/>
      <c r="AT92" s="152">
        <f t="shared" si="8"/>
        <v>6.1499999999999992E-2</v>
      </c>
      <c r="AU92" s="589">
        <v>18</v>
      </c>
      <c r="AV92" s="94">
        <f t="shared" si="9"/>
        <v>1.1069999999999998</v>
      </c>
      <c r="AW92" s="6"/>
      <c r="AX92" s="6"/>
      <c r="AY92" s="6"/>
      <c r="AZ92" s="6"/>
      <c r="BA92" s="6"/>
      <c r="BB92" s="6"/>
    </row>
    <row r="93" spans="1:54" ht="35.1" customHeight="1">
      <c r="A93" s="388" t="s">
        <v>221</v>
      </c>
      <c r="B93" s="5"/>
      <c r="C93" s="103" t="s">
        <v>195</v>
      </c>
      <c r="D93" s="323"/>
      <c r="E93" s="323">
        <f>D93*D27</f>
        <v>0</v>
      </c>
      <c r="F93" s="383"/>
      <c r="G93" s="323"/>
      <c r="H93" s="323"/>
      <c r="I93" s="383"/>
      <c r="J93" s="323"/>
      <c r="K93" s="323"/>
      <c r="L93" s="383"/>
      <c r="M93" s="323"/>
      <c r="N93" s="323"/>
      <c r="O93" s="383"/>
      <c r="P93" s="323"/>
      <c r="Q93" s="323"/>
      <c r="R93" s="383"/>
      <c r="S93" s="323"/>
      <c r="T93" s="323"/>
      <c r="U93" s="383"/>
      <c r="V93" s="323"/>
      <c r="W93" s="323"/>
      <c r="X93" s="383"/>
      <c r="Y93" s="323"/>
      <c r="Z93" s="323"/>
      <c r="AA93" s="383"/>
      <c r="AB93" s="323"/>
      <c r="AC93" s="606"/>
      <c r="AD93" s="383"/>
      <c r="AE93" s="323"/>
      <c r="AF93" s="323"/>
      <c r="AG93" s="383"/>
      <c r="AH93" s="323"/>
      <c r="AI93" s="323"/>
      <c r="AJ93" s="383"/>
      <c r="AK93" s="323"/>
      <c r="AL93" s="323"/>
      <c r="AM93" s="224">
        <f t="shared" si="7"/>
        <v>0</v>
      </c>
      <c r="AN93" s="92"/>
      <c r="AO93" s="92"/>
      <c r="AP93" s="265"/>
      <c r="AQ93" s="265"/>
      <c r="AR93" s="222"/>
      <c r="AS93" s="222"/>
      <c r="AT93" s="312">
        <f t="shared" si="8"/>
        <v>0</v>
      </c>
      <c r="AU93" s="589"/>
      <c r="AV93" s="94">
        <f t="shared" si="9"/>
        <v>0</v>
      </c>
      <c r="AW93" s="6"/>
      <c r="AX93" s="6"/>
      <c r="AY93" s="6"/>
      <c r="AZ93" s="6"/>
      <c r="BA93" s="6"/>
      <c r="BB93" s="6"/>
    </row>
    <row r="94" spans="1:54" ht="35.1" customHeight="1">
      <c r="A94" s="388" t="s">
        <v>215</v>
      </c>
      <c r="B94" s="5"/>
      <c r="C94" s="103" t="s">
        <v>195</v>
      </c>
      <c r="D94" s="323"/>
      <c r="E94" s="323">
        <f>D94*D27</f>
        <v>0</v>
      </c>
      <c r="F94" s="383"/>
      <c r="G94" s="323"/>
      <c r="H94" s="323"/>
      <c r="I94" s="383"/>
      <c r="J94" s="323"/>
      <c r="K94" s="323"/>
      <c r="L94" s="383"/>
      <c r="M94" s="323"/>
      <c r="N94" s="323"/>
      <c r="O94" s="383"/>
      <c r="P94" s="323"/>
      <c r="Q94" s="323"/>
      <c r="R94" s="383"/>
      <c r="S94" s="323"/>
      <c r="T94" s="323"/>
      <c r="U94" s="383"/>
      <c r="V94" s="323"/>
      <c r="W94" s="323"/>
      <c r="X94" s="383"/>
      <c r="Y94" s="323"/>
      <c r="Z94" s="323"/>
      <c r="AA94" s="383"/>
      <c r="AB94" s="609"/>
      <c r="AC94" s="606">
        <f>AB94*AB27</f>
        <v>0</v>
      </c>
      <c r="AD94" s="383"/>
      <c r="AE94" s="323"/>
      <c r="AF94" s="323">
        <f>AE94*AE27</f>
        <v>0</v>
      </c>
      <c r="AG94" s="383"/>
      <c r="AH94" s="323"/>
      <c r="AI94" s="323"/>
      <c r="AJ94" s="383"/>
      <c r="AK94" s="323"/>
      <c r="AL94" s="323"/>
      <c r="AM94" s="224">
        <f t="shared" si="7"/>
        <v>0</v>
      </c>
      <c r="AN94" s="313"/>
      <c r="AO94" s="92"/>
      <c r="AP94" s="265"/>
      <c r="AQ94" s="265"/>
      <c r="AR94" s="222"/>
      <c r="AS94" s="222"/>
      <c r="AT94" s="291">
        <f t="shared" si="8"/>
        <v>0</v>
      </c>
      <c r="AU94" s="589">
        <v>1500</v>
      </c>
      <c r="AV94" s="94">
        <f t="shared" si="9"/>
        <v>0</v>
      </c>
      <c r="AW94" s="6"/>
      <c r="AX94" s="6"/>
      <c r="AY94" s="6"/>
      <c r="AZ94" s="6"/>
      <c r="BA94" s="6"/>
      <c r="BB94" s="6"/>
    </row>
    <row r="95" spans="1:54" ht="35.1" customHeight="1">
      <c r="A95" s="388" t="s">
        <v>230</v>
      </c>
      <c r="B95" s="5"/>
      <c r="C95" s="103" t="s">
        <v>195</v>
      </c>
      <c r="D95" s="323"/>
      <c r="E95" s="323"/>
      <c r="F95" s="383"/>
      <c r="G95" s="323"/>
      <c r="H95" s="323"/>
      <c r="I95" s="383"/>
      <c r="J95" s="323"/>
      <c r="K95" s="323"/>
      <c r="L95" s="383"/>
      <c r="M95" s="323"/>
      <c r="N95" s="323"/>
      <c r="O95" s="383"/>
      <c r="P95" s="323"/>
      <c r="Q95" s="323"/>
      <c r="R95" s="383"/>
      <c r="S95" s="323"/>
      <c r="T95" s="323"/>
      <c r="U95" s="383"/>
      <c r="V95" s="323"/>
      <c r="W95" s="323"/>
      <c r="X95" s="383"/>
      <c r="Y95" s="323"/>
      <c r="Z95" s="323"/>
      <c r="AA95" s="383"/>
      <c r="AB95" s="323"/>
      <c r="AC95" s="606"/>
      <c r="AD95" s="383"/>
      <c r="AE95" s="323"/>
      <c r="AF95" s="323"/>
      <c r="AG95" s="383"/>
      <c r="AH95" s="323"/>
      <c r="AI95" s="323"/>
      <c r="AJ95" s="383"/>
      <c r="AK95" s="323"/>
      <c r="AL95" s="323"/>
      <c r="AM95" s="224"/>
      <c r="AN95" s="314"/>
      <c r="AO95" s="92"/>
      <c r="AP95" s="265"/>
      <c r="AQ95" s="265"/>
      <c r="AR95" s="222"/>
      <c r="AS95" s="222"/>
      <c r="AT95" s="152">
        <f t="shared" si="8"/>
        <v>0</v>
      </c>
      <c r="AU95" s="589">
        <v>315</v>
      </c>
      <c r="AV95" s="94">
        <f t="shared" si="9"/>
        <v>0</v>
      </c>
      <c r="AW95" s="6"/>
      <c r="AX95" s="6"/>
      <c r="AY95" s="6"/>
      <c r="AZ95" s="6"/>
      <c r="BA95" s="6"/>
      <c r="BB95" s="6"/>
    </row>
    <row r="96" spans="1:54" ht="35.1" customHeight="1">
      <c r="A96" s="388" t="s">
        <v>216</v>
      </c>
      <c r="B96" s="5"/>
      <c r="C96" s="103" t="s">
        <v>195</v>
      </c>
      <c r="D96" s="323"/>
      <c r="E96" s="323"/>
      <c r="F96" s="383"/>
      <c r="G96" s="323"/>
      <c r="H96" s="323"/>
      <c r="I96" s="383"/>
      <c r="J96" s="323"/>
      <c r="K96" s="323"/>
      <c r="L96" s="383"/>
      <c r="M96" s="323"/>
      <c r="N96" s="323"/>
      <c r="O96" s="383"/>
      <c r="P96" s="323"/>
      <c r="Q96" s="323"/>
      <c r="R96" s="383"/>
      <c r="S96" s="323"/>
      <c r="T96" s="323"/>
      <c r="U96" s="383"/>
      <c r="V96" s="323"/>
      <c r="W96" s="323"/>
      <c r="X96" s="383"/>
      <c r="Y96" s="323"/>
      <c r="Z96" s="323"/>
      <c r="AA96" s="383"/>
      <c r="AB96" s="323"/>
      <c r="AC96" s="606">
        <f>AB96*AB27</f>
        <v>0</v>
      </c>
      <c r="AD96" s="383"/>
      <c r="AE96" s="323"/>
      <c r="AF96" s="323">
        <f>AE96*AE27</f>
        <v>0</v>
      </c>
      <c r="AG96" s="383"/>
      <c r="AH96" s="323"/>
      <c r="AI96" s="323"/>
      <c r="AJ96" s="383"/>
      <c r="AK96" s="323"/>
      <c r="AL96" s="323"/>
      <c r="AM96" s="224"/>
      <c r="AN96" s="314"/>
      <c r="AO96" s="92"/>
      <c r="AP96" s="265"/>
      <c r="AQ96" s="265"/>
      <c r="AR96" s="222"/>
      <c r="AS96" s="222"/>
      <c r="AT96" s="291">
        <f t="shared" si="8"/>
        <v>0</v>
      </c>
      <c r="AU96" s="589">
        <v>1050</v>
      </c>
      <c r="AV96" s="94">
        <f t="shared" si="9"/>
        <v>0</v>
      </c>
      <c r="AW96" s="6"/>
      <c r="AX96" s="6"/>
      <c r="AY96" s="6"/>
      <c r="AZ96" s="6"/>
      <c r="BA96" s="6"/>
      <c r="BB96" s="6"/>
    </row>
    <row r="97" spans="1:54" ht="35.1" customHeight="1">
      <c r="A97" s="388" t="s">
        <v>222</v>
      </c>
      <c r="B97" s="5"/>
      <c r="C97" s="103" t="s">
        <v>195</v>
      </c>
      <c r="D97" s="598"/>
      <c r="E97" s="323"/>
      <c r="F97" s="383"/>
      <c r="G97" s="323"/>
      <c r="H97" s="323"/>
      <c r="I97" s="383"/>
      <c r="J97" s="323"/>
      <c r="K97" s="323"/>
      <c r="L97" s="383"/>
      <c r="M97" s="323"/>
      <c r="N97" s="323"/>
      <c r="O97" s="383"/>
      <c r="P97" s="597"/>
      <c r="Q97" s="323"/>
      <c r="R97" s="383"/>
      <c r="S97" s="323"/>
      <c r="T97" s="323"/>
      <c r="U97" s="383"/>
      <c r="V97" s="323"/>
      <c r="W97" s="323"/>
      <c r="X97" s="383"/>
      <c r="Y97" s="323"/>
      <c r="Z97" s="323"/>
      <c r="AA97" s="383"/>
      <c r="AB97" s="323"/>
      <c r="AC97" s="606"/>
      <c r="AD97" s="383"/>
      <c r="AE97" s="323"/>
      <c r="AF97" s="323">
        <f>AE97*AE27</f>
        <v>0</v>
      </c>
      <c r="AG97" s="383"/>
      <c r="AH97" s="323"/>
      <c r="AI97" s="323"/>
      <c r="AJ97" s="383"/>
      <c r="AK97" s="323"/>
      <c r="AL97" s="323"/>
      <c r="AM97" s="224"/>
      <c r="AN97" s="222"/>
      <c r="AO97" s="222"/>
      <c r="AP97" s="265"/>
      <c r="AQ97" s="265"/>
      <c r="AR97" s="222"/>
      <c r="AS97" s="222"/>
      <c r="AT97" s="312">
        <f t="shared" si="8"/>
        <v>0</v>
      </c>
      <c r="AU97" s="589">
        <v>225</v>
      </c>
      <c r="AV97" s="94">
        <f t="shared" si="9"/>
        <v>0</v>
      </c>
      <c r="AW97" s="6"/>
      <c r="AX97" s="6"/>
      <c r="AY97" s="6"/>
      <c r="AZ97" s="6"/>
      <c r="BA97" s="6"/>
      <c r="BB97" s="6"/>
    </row>
    <row r="98" spans="1:54" ht="35.1" customHeight="1">
      <c r="A98" s="416"/>
      <c r="B98" s="5"/>
      <c r="C98" s="5"/>
      <c r="D98" s="323"/>
      <c r="E98" s="323"/>
      <c r="F98" s="383">
        <f>SUM(F61:F97)+F53</f>
        <v>0</v>
      </c>
      <c r="G98" s="323"/>
      <c r="H98" s="323"/>
      <c r="I98" s="383">
        <f>SUM(I61:I97)+I53</f>
        <v>0</v>
      </c>
      <c r="J98" s="323"/>
      <c r="K98" s="323"/>
      <c r="L98" s="383">
        <f>SUM(L61:L97)+L53</f>
        <v>0</v>
      </c>
      <c r="M98" s="323"/>
      <c r="N98" s="323"/>
      <c r="O98" s="323">
        <f>SUM(O61:O97)+O53</f>
        <v>0</v>
      </c>
      <c r="P98" s="323"/>
      <c r="Q98" s="323"/>
      <c r="R98" s="383">
        <f>SUM(R61:R97)+R53</f>
        <v>0</v>
      </c>
      <c r="S98" s="323"/>
      <c r="T98" s="323"/>
      <c r="U98" s="383">
        <f>SUM(U61:U92)+U53</f>
        <v>0</v>
      </c>
      <c r="V98" s="323"/>
      <c r="W98" s="323"/>
      <c r="X98" s="383">
        <f>SUM(X61:X92)+X53</f>
        <v>0</v>
      </c>
      <c r="Y98" s="323"/>
      <c r="Z98" s="323"/>
      <c r="AA98" s="383">
        <f>SUM(AA61:AA92)+AA53</f>
        <v>0</v>
      </c>
      <c r="AB98" s="323"/>
      <c r="AC98" s="606"/>
      <c r="AD98" s="383">
        <f>SUM(AD61:AD92)+AD53</f>
        <v>0</v>
      </c>
      <c r="AE98" s="323"/>
      <c r="AF98" s="323"/>
      <c r="AG98" s="383">
        <f>SUM(AG61:AG92)+AG53</f>
        <v>7820.9450999999999</v>
      </c>
      <c r="AH98" s="323"/>
      <c r="AI98" s="323"/>
      <c r="AJ98" s="323">
        <f>SUM(AJ61:AJ97)+AJ53</f>
        <v>0</v>
      </c>
      <c r="AK98" s="323"/>
      <c r="AL98" s="323"/>
      <c r="AM98" s="95">
        <f>SUM(AM61:AM92)+AM53</f>
        <v>1742.25</v>
      </c>
      <c r="AN98" s="92"/>
      <c r="AO98" s="92"/>
      <c r="AP98" s="92"/>
      <c r="AQ98" s="92"/>
      <c r="AR98" s="92"/>
      <c r="AS98" s="92"/>
      <c r="AT98" s="152"/>
      <c r="AU98" s="589"/>
      <c r="AV98" s="94"/>
      <c r="AW98" s="6"/>
      <c r="AX98" s="6"/>
      <c r="AY98" s="6"/>
      <c r="AZ98" s="6"/>
      <c r="BA98" s="6"/>
      <c r="BB98" s="6"/>
    </row>
    <row r="99" spans="1:54" ht="38.25" customHeight="1">
      <c r="A99" s="416"/>
      <c r="B99" s="5"/>
      <c r="C99" s="5"/>
      <c r="D99" s="323"/>
      <c r="E99" s="323"/>
      <c r="F99" s="323">
        <f>F98/D27</f>
        <v>0</v>
      </c>
      <c r="G99" s="323"/>
      <c r="H99" s="323"/>
      <c r="I99" s="323">
        <f>I98/G27</f>
        <v>0</v>
      </c>
      <c r="J99" s="323"/>
      <c r="K99" s="323"/>
      <c r="L99" s="323" t="e">
        <f>L98/J27</f>
        <v>#DIV/0!</v>
      </c>
      <c r="M99" s="323"/>
      <c r="N99" s="323"/>
      <c r="O99" s="323">
        <f>O98/M27</f>
        <v>0</v>
      </c>
      <c r="P99" s="323"/>
      <c r="Q99" s="323"/>
      <c r="R99" s="323">
        <f>R98/P27</f>
        <v>0</v>
      </c>
      <c r="S99" s="323"/>
      <c r="T99" s="323"/>
      <c r="U99" s="323" t="e">
        <f>U98/S27</f>
        <v>#DIV/0!</v>
      </c>
      <c r="V99" s="323"/>
      <c r="W99" s="323"/>
      <c r="X99" s="323" t="e">
        <f>X98/V27</f>
        <v>#DIV/0!</v>
      </c>
      <c r="Y99" s="323"/>
      <c r="Z99" s="323"/>
      <c r="AA99" s="323" t="e">
        <f>AA98/Y27</f>
        <v>#DIV/0!</v>
      </c>
      <c r="AB99" s="323"/>
      <c r="AC99" s="606"/>
      <c r="AD99" s="323" t="e">
        <f>AD98/AB27</f>
        <v>#DIV/0!</v>
      </c>
      <c r="AE99" s="323"/>
      <c r="AF99" s="323"/>
      <c r="AG99" s="323">
        <f>AG98/AE27</f>
        <v>77.435100000000006</v>
      </c>
      <c r="AH99" s="323"/>
      <c r="AI99" s="323"/>
      <c r="AJ99" s="323">
        <f>AJ98/AH27</f>
        <v>0</v>
      </c>
      <c r="AK99" s="323"/>
      <c r="AL99" s="323"/>
      <c r="AM99" s="103">
        <f>AM98/AK27</f>
        <v>17.25</v>
      </c>
      <c r="AN99" s="103"/>
      <c r="AO99" s="103"/>
      <c r="AP99" s="103"/>
      <c r="AQ99" s="5"/>
      <c r="AR99" s="5"/>
      <c r="AS99" s="5"/>
      <c r="AT99" s="94"/>
      <c r="AU99" s="589"/>
      <c r="AV99" s="413">
        <f>SUM(AV29:AV97)</f>
        <v>10012.005300000003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8" t="s">
        <v>74</v>
      </c>
      <c r="Z101" s="408" t="s">
        <v>269</v>
      </c>
      <c r="AA101" s="82"/>
    </row>
    <row r="102" spans="1:54" s="80" customFormat="1">
      <c r="A102" s="408" t="s">
        <v>73</v>
      </c>
      <c r="Z102" s="408" t="s">
        <v>54</v>
      </c>
      <c r="AA102" s="82"/>
    </row>
    <row r="103" spans="1:54" s="80" customFormat="1">
      <c r="A103" s="408" t="s">
        <v>316</v>
      </c>
      <c r="Z103" s="408" t="s">
        <v>270</v>
      </c>
      <c r="AA103" s="82"/>
    </row>
    <row r="104" spans="1:54" s="80" customFormat="1">
      <c r="A104" s="408" t="s">
        <v>58</v>
      </c>
      <c r="Z104" s="408" t="s">
        <v>54</v>
      </c>
      <c r="AA104" s="82"/>
    </row>
    <row r="105" spans="1:54" s="80" customFormat="1"/>
    <row r="106" spans="1:54" s="80" customFormat="1">
      <c r="A106" s="80" t="s">
        <v>268</v>
      </c>
    </row>
    <row r="107" spans="1:54" s="80" customFormat="1">
      <c r="AU107" s="191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tabSelected="1" topLeftCell="A3" zoomScale="80" zoomScaleNormal="80" workbookViewId="0">
      <selection activeCell="E57" sqref="E57"/>
    </sheetView>
  </sheetViews>
  <sheetFormatPr defaultRowHeight="12.75"/>
  <cols>
    <col min="1" max="1" width="25.7109375" style="84" customWidth="1"/>
    <col min="2" max="2" width="7.140625" style="84" customWidth="1"/>
    <col min="3" max="3" width="17" style="519" customWidth="1"/>
    <col min="4" max="4" width="6.42578125" style="344" customWidth="1"/>
    <col min="5" max="5" width="8.28515625" style="84" customWidth="1"/>
    <col min="6" max="6" width="10.7109375" style="344" customWidth="1"/>
    <col min="7" max="7" width="11.285156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7109375" style="84" customWidth="1"/>
    <col min="14" max="14" width="0.28515625" style="84" customWidth="1"/>
    <col min="15" max="15" width="9.140625" style="84"/>
  </cols>
  <sheetData>
    <row r="1" spans="1:20" ht="12.75" customHeight="1">
      <c r="A1" s="728" t="s">
        <v>93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</row>
    <row r="2" spans="1:20" ht="12.75" customHeight="1">
      <c r="A2" s="728"/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</row>
    <row r="3" spans="1:20" ht="18.75" customHeight="1" thickBot="1">
      <c r="A3" s="729" t="s">
        <v>326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</row>
    <row r="4" spans="1:20" ht="29.25" customHeight="1">
      <c r="A4" s="716" t="s">
        <v>94</v>
      </c>
      <c r="B4" s="716" t="s">
        <v>96</v>
      </c>
      <c r="C4" s="716" t="s">
        <v>241</v>
      </c>
      <c r="D4" s="713" t="s">
        <v>95</v>
      </c>
      <c r="E4" s="713" t="s">
        <v>101</v>
      </c>
      <c r="F4" s="713" t="s">
        <v>242</v>
      </c>
      <c r="G4" s="713" t="s">
        <v>245</v>
      </c>
      <c r="H4" s="335" t="s">
        <v>236</v>
      </c>
      <c r="I4" s="335" t="s">
        <v>238</v>
      </c>
      <c r="J4" s="721" t="s">
        <v>244</v>
      </c>
      <c r="K4" s="722"/>
      <c r="L4" s="722"/>
      <c r="M4" s="722"/>
      <c r="N4" s="723"/>
    </row>
    <row r="5" spans="1:20" ht="15.75" customHeight="1">
      <c r="A5" s="717"/>
      <c r="B5" s="717"/>
      <c r="C5" s="717"/>
      <c r="D5" s="714"/>
      <c r="E5" s="714"/>
      <c r="F5" s="714"/>
      <c r="G5" s="714"/>
      <c r="H5" s="336"/>
      <c r="I5" s="336"/>
      <c r="J5" s="719" t="s">
        <v>243</v>
      </c>
      <c r="K5" s="719" t="s">
        <v>98</v>
      </c>
      <c r="L5" s="719" t="s">
        <v>265</v>
      </c>
      <c r="M5" s="719" t="s">
        <v>212</v>
      </c>
      <c r="N5" s="719" t="s">
        <v>275</v>
      </c>
    </row>
    <row r="6" spans="1:20" ht="19.5" customHeight="1" thickBot="1">
      <c r="A6" s="718"/>
      <c r="B6" s="718"/>
      <c r="C6" s="718"/>
      <c r="D6" s="715"/>
      <c r="E6" s="715"/>
      <c r="F6" s="715"/>
      <c r="G6" s="715"/>
      <c r="H6" s="337"/>
      <c r="I6" s="337"/>
      <c r="J6" s="720"/>
      <c r="K6" s="720"/>
      <c r="L6" s="720"/>
      <c r="M6" s="720"/>
      <c r="N6" s="720"/>
    </row>
    <row r="7" spans="1:20" ht="13.5" thickBot="1">
      <c r="A7" s="711" t="s">
        <v>240</v>
      </c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</row>
    <row r="8" spans="1:20" ht="25.9" customHeight="1" thickBot="1">
      <c r="A8" s="495" t="s">
        <v>327</v>
      </c>
      <c r="B8" s="495" t="s">
        <v>229</v>
      </c>
      <c r="C8" s="580"/>
      <c r="D8" s="497"/>
      <c r="E8" s="498">
        <v>23</v>
      </c>
      <c r="F8" s="339">
        <v>15.3</v>
      </c>
      <c r="G8" s="339"/>
      <c r="H8" s="339"/>
      <c r="I8" s="339"/>
      <c r="J8" s="339">
        <v>15.3</v>
      </c>
      <c r="K8" s="339">
        <v>15.3</v>
      </c>
      <c r="L8" s="339">
        <v>15.3</v>
      </c>
      <c r="M8" s="339"/>
      <c r="N8" s="339">
        <v>14.26</v>
      </c>
    </row>
    <row r="9" spans="1:20" ht="24" customHeight="1" thickBot="1">
      <c r="A9" s="600" t="s">
        <v>310</v>
      </c>
      <c r="B9" s="599">
        <v>150</v>
      </c>
      <c r="C9" s="499"/>
      <c r="D9" s="500"/>
      <c r="E9" s="501">
        <v>21.4</v>
      </c>
      <c r="F9" s="341"/>
      <c r="G9" s="341"/>
      <c r="H9" s="341"/>
      <c r="I9" s="341"/>
      <c r="J9" s="341">
        <v>14.3</v>
      </c>
      <c r="K9" s="341"/>
      <c r="L9" s="341">
        <v>14.3</v>
      </c>
      <c r="M9" s="341"/>
      <c r="N9" s="341"/>
      <c r="T9" t="s">
        <v>198</v>
      </c>
    </row>
    <row r="10" spans="1:20" ht="13.5" thickBot="1">
      <c r="A10" s="495" t="s">
        <v>319</v>
      </c>
      <c r="B10" s="495">
        <v>20</v>
      </c>
      <c r="C10" s="496"/>
      <c r="D10" s="502"/>
      <c r="E10" s="498">
        <v>0.85</v>
      </c>
      <c r="F10" s="341">
        <v>0.85</v>
      </c>
      <c r="G10" s="341"/>
      <c r="H10" s="341"/>
      <c r="I10" s="341"/>
      <c r="J10" s="341">
        <v>0.85</v>
      </c>
      <c r="K10" s="341">
        <v>0.85</v>
      </c>
      <c r="L10" s="341">
        <v>0.85</v>
      </c>
      <c r="M10" s="341"/>
      <c r="N10" s="341"/>
    </row>
    <row r="11" spans="1:20" ht="13.5" thickBot="1">
      <c r="A11" s="495" t="s">
        <v>194</v>
      </c>
      <c r="B11" s="495">
        <v>20</v>
      </c>
      <c r="C11" s="496"/>
      <c r="D11" s="502"/>
      <c r="E11" s="501">
        <v>1.1000000000000001</v>
      </c>
      <c r="F11" s="341"/>
      <c r="G11" s="341"/>
      <c r="H11" s="341"/>
      <c r="I11" s="341"/>
      <c r="J11" s="341"/>
      <c r="K11" s="341"/>
      <c r="L11" s="341">
        <v>1.1000000000000001</v>
      </c>
      <c r="M11" s="341"/>
      <c r="N11" s="341"/>
    </row>
    <row r="12" spans="1:20" s="333" customFormat="1" ht="13.5" thickBot="1">
      <c r="A12" s="503" t="s">
        <v>328</v>
      </c>
      <c r="B12" s="495">
        <v>200</v>
      </c>
      <c r="C12" s="496"/>
      <c r="D12" s="502"/>
      <c r="E12" s="503">
        <v>13.5</v>
      </c>
      <c r="F12" s="342">
        <v>9</v>
      </c>
      <c r="G12" s="342"/>
      <c r="H12" s="342"/>
      <c r="I12" s="342"/>
      <c r="J12" s="342">
        <v>9</v>
      </c>
      <c r="K12" s="342"/>
      <c r="L12" s="342">
        <v>9</v>
      </c>
      <c r="M12" s="342"/>
      <c r="N12" s="342"/>
      <c r="O12" s="344"/>
    </row>
    <row r="13" spans="1:20" s="333" customFormat="1" ht="13.5" thickBot="1">
      <c r="A13" s="423" t="s">
        <v>301</v>
      </c>
      <c r="B13" s="342">
        <v>200</v>
      </c>
      <c r="C13" s="342"/>
      <c r="D13" s="343"/>
      <c r="E13" s="340">
        <v>1.85</v>
      </c>
      <c r="F13" s="342"/>
      <c r="G13" s="342"/>
      <c r="H13" s="342"/>
      <c r="I13" s="342"/>
      <c r="J13" s="342"/>
      <c r="K13" s="342">
        <v>1.2</v>
      </c>
      <c r="L13" s="342"/>
      <c r="M13" s="342"/>
      <c r="N13" s="342"/>
      <c r="O13" s="344"/>
    </row>
    <row r="14" spans="1:20" ht="9" customHeight="1" thickBot="1">
      <c r="A14" s="424"/>
      <c r="B14" s="341"/>
      <c r="C14" s="341"/>
      <c r="D14" s="342"/>
      <c r="E14" s="341"/>
      <c r="F14" s="342"/>
      <c r="G14" s="341"/>
      <c r="H14" s="341"/>
      <c r="I14" s="341"/>
      <c r="J14" s="341"/>
      <c r="K14" s="341"/>
      <c r="L14" s="341"/>
      <c r="M14" s="341"/>
      <c r="N14" s="341"/>
    </row>
    <row r="15" spans="1:20" ht="13.5" thickBot="1">
      <c r="A15" s="424"/>
      <c r="B15" s="341"/>
      <c r="C15" s="592"/>
      <c r="D15" s="342"/>
      <c r="E15" s="341"/>
      <c r="F15" s="342"/>
      <c r="G15" s="341"/>
      <c r="H15" s="341"/>
      <c r="I15" s="341"/>
      <c r="J15" s="341"/>
      <c r="K15" s="341"/>
      <c r="L15" s="341"/>
      <c r="M15" s="341"/>
      <c r="N15" s="341"/>
    </row>
    <row r="16" spans="1:20" ht="13.5" thickBot="1">
      <c r="A16" s="424"/>
      <c r="B16" s="341"/>
      <c r="C16" s="341"/>
      <c r="D16" s="345"/>
      <c r="E16" s="341" t="s">
        <v>203</v>
      </c>
      <c r="F16" s="342"/>
      <c r="G16" s="341"/>
      <c r="H16" s="341"/>
      <c r="I16" s="341"/>
      <c r="J16" s="341"/>
      <c r="K16" s="341"/>
      <c r="L16" s="341"/>
      <c r="M16" s="341"/>
      <c r="N16" s="341"/>
      <c r="T16" t="s">
        <v>198</v>
      </c>
    </row>
    <row r="17" spans="1:20" ht="13.5" thickBot="1">
      <c r="A17" s="709" t="s">
        <v>99</v>
      </c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T17" t="s">
        <v>198</v>
      </c>
    </row>
    <row r="18" spans="1:20" ht="15.75" thickBot="1">
      <c r="A18" s="562"/>
      <c r="B18" s="563"/>
      <c r="C18" s="504"/>
      <c r="D18" s="340"/>
      <c r="E18" s="339"/>
      <c r="F18" s="339"/>
      <c r="G18" s="339"/>
      <c r="H18" s="339"/>
      <c r="I18" s="339"/>
      <c r="J18" s="339"/>
      <c r="K18" s="339"/>
      <c r="L18" s="339"/>
      <c r="M18" s="339"/>
      <c r="N18" s="339">
        <v>19.7</v>
      </c>
    </row>
    <row r="19" spans="1:20" ht="20.25" customHeight="1" thickBot="1">
      <c r="A19" s="568" t="s">
        <v>329</v>
      </c>
      <c r="B19" s="569">
        <v>250</v>
      </c>
      <c r="C19" s="505"/>
      <c r="D19" s="342"/>
      <c r="E19" s="341">
        <v>77.3</v>
      </c>
      <c r="F19" s="341"/>
      <c r="G19" s="341"/>
      <c r="H19" s="341"/>
      <c r="I19" s="341"/>
      <c r="J19" s="341"/>
      <c r="K19" s="341"/>
      <c r="L19" s="341"/>
      <c r="M19" s="341">
        <v>51.5</v>
      </c>
      <c r="N19" s="341">
        <v>34</v>
      </c>
    </row>
    <row r="20" spans="1:20" ht="15.75" thickBot="1">
      <c r="A20" s="568"/>
      <c r="B20" s="569"/>
      <c r="C20" s="505"/>
      <c r="D20" s="342"/>
      <c r="E20" s="341"/>
      <c r="F20" s="341"/>
      <c r="G20" s="341"/>
      <c r="H20" s="341"/>
      <c r="I20" s="341"/>
      <c r="J20" s="341"/>
      <c r="K20" s="341"/>
      <c r="L20" s="341"/>
      <c r="M20" s="341"/>
      <c r="N20" s="341">
        <v>10.6</v>
      </c>
    </row>
    <row r="21" spans="1:20" ht="15.75" thickBot="1">
      <c r="A21" s="564"/>
      <c r="B21" s="565"/>
      <c r="C21" s="506"/>
      <c r="D21" s="343"/>
      <c r="E21" s="341"/>
      <c r="F21" s="341"/>
      <c r="G21" s="341"/>
      <c r="H21" s="341"/>
      <c r="I21" s="341"/>
      <c r="J21" s="341"/>
      <c r="K21" s="341"/>
      <c r="L21" s="341"/>
      <c r="M21" s="341"/>
      <c r="N21" s="341">
        <v>9</v>
      </c>
    </row>
    <row r="22" spans="1:20" ht="15.75" customHeight="1" thickBot="1">
      <c r="A22" s="566" t="s">
        <v>330</v>
      </c>
      <c r="B22" s="567">
        <v>200</v>
      </c>
      <c r="C22" s="505"/>
      <c r="D22" s="340"/>
      <c r="E22" s="339">
        <v>17.25</v>
      </c>
      <c r="F22" s="339"/>
      <c r="G22" s="339"/>
      <c r="H22" s="339"/>
      <c r="I22" s="339"/>
      <c r="J22" s="339"/>
      <c r="K22" s="339"/>
      <c r="L22" s="339"/>
      <c r="M22" s="339">
        <v>11.5</v>
      </c>
      <c r="N22" s="339"/>
    </row>
    <row r="23" spans="1:20" ht="15.75" thickBot="1">
      <c r="A23" s="564" t="s">
        <v>194</v>
      </c>
      <c r="B23" s="565">
        <v>50</v>
      </c>
      <c r="C23" s="505"/>
      <c r="D23" s="343"/>
      <c r="E23" s="341">
        <v>2.7</v>
      </c>
      <c r="F23" s="341"/>
      <c r="G23" s="341"/>
      <c r="H23" s="341"/>
      <c r="I23" s="346"/>
      <c r="J23" s="341"/>
      <c r="K23" s="341"/>
      <c r="L23" s="341"/>
      <c r="M23" s="341">
        <v>2.7</v>
      </c>
      <c r="N23" s="341">
        <v>1.05</v>
      </c>
      <c r="O23" s="84" t="s">
        <v>198</v>
      </c>
      <c r="P23" s="104"/>
    </row>
    <row r="24" spans="1:20" s="333" customFormat="1" ht="15.75" thickBot="1">
      <c r="A24" s="564"/>
      <c r="B24" s="565"/>
      <c r="C24" s="506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>
        <v>1.08</v>
      </c>
      <c r="O24" s="347"/>
      <c r="P24" s="332"/>
    </row>
    <row r="25" spans="1:20" s="333" customFormat="1" ht="13.5" thickBot="1">
      <c r="A25" s="579"/>
      <c r="B25" s="495"/>
      <c r="C25" s="580"/>
      <c r="D25" s="497"/>
      <c r="E25" s="498"/>
      <c r="F25" s="342"/>
      <c r="G25" s="342"/>
      <c r="H25" s="342"/>
      <c r="I25" s="342"/>
      <c r="J25" s="342"/>
      <c r="K25" s="342"/>
      <c r="L25" s="342"/>
      <c r="M25" s="342"/>
      <c r="N25" s="342"/>
      <c r="O25" s="348"/>
      <c r="P25" s="334"/>
    </row>
    <row r="26" spans="1:20" ht="13.5" thickBot="1">
      <c r="A26" s="424"/>
      <c r="B26" s="341"/>
      <c r="C26" s="341"/>
      <c r="D26" s="342"/>
      <c r="E26" s="341"/>
      <c r="F26" s="341"/>
      <c r="G26" s="341"/>
      <c r="H26" s="341"/>
      <c r="I26" s="341"/>
      <c r="J26" s="341"/>
      <c r="K26" s="341"/>
      <c r="L26" s="341"/>
      <c r="M26" s="341"/>
      <c r="N26" s="341"/>
    </row>
    <row r="27" spans="1:20" ht="13.5" thickBot="1">
      <c r="A27" s="424"/>
      <c r="B27" s="341"/>
      <c r="C27" s="341"/>
      <c r="D27" s="342"/>
      <c r="E27" s="341"/>
      <c r="F27" s="342"/>
      <c r="G27" s="341"/>
      <c r="H27" s="341"/>
      <c r="I27" s="341"/>
      <c r="J27" s="341"/>
      <c r="K27" s="341"/>
      <c r="L27" s="346"/>
      <c r="M27" s="341"/>
      <c r="N27" s="341"/>
    </row>
    <row r="28" spans="1:20" ht="13.5" thickBot="1">
      <c r="A28" s="424"/>
      <c r="B28" s="341"/>
      <c r="C28" s="341"/>
      <c r="D28" s="342"/>
      <c r="E28" s="341"/>
      <c r="F28" s="342"/>
      <c r="G28" s="341"/>
      <c r="H28" s="341"/>
      <c r="I28" s="341"/>
      <c r="J28" s="341"/>
      <c r="K28" s="341"/>
      <c r="L28" s="341"/>
      <c r="M28" s="341"/>
      <c r="N28" s="341"/>
    </row>
    <row r="29" spans="1:20" ht="13.5" thickBot="1">
      <c r="A29" s="338"/>
      <c r="B29" s="339"/>
      <c r="C29" s="339"/>
      <c r="D29" s="340"/>
      <c r="E29" s="339"/>
      <c r="F29" s="340"/>
      <c r="G29" s="339"/>
      <c r="H29" s="339"/>
      <c r="I29" s="339"/>
      <c r="J29" s="339"/>
      <c r="K29" s="339"/>
      <c r="L29" s="339"/>
      <c r="M29" s="339"/>
      <c r="N29" s="339"/>
    </row>
    <row r="30" spans="1:20" ht="13.5" thickBot="1">
      <c r="A30" s="424"/>
      <c r="B30" s="339"/>
      <c r="C30" s="339"/>
      <c r="D30" s="340"/>
      <c r="E30" s="339"/>
      <c r="F30" s="340"/>
      <c r="G30" s="339"/>
      <c r="H30" s="349"/>
      <c r="I30" s="349"/>
      <c r="J30" s="339"/>
      <c r="K30" s="339"/>
      <c r="L30" s="339"/>
      <c r="M30" s="339"/>
      <c r="N30" s="339"/>
    </row>
    <row r="31" spans="1:20" ht="13.5" thickBot="1">
      <c r="A31" s="709" t="s">
        <v>101</v>
      </c>
      <c r="B31" s="710"/>
      <c r="C31" s="710"/>
      <c r="D31" s="710"/>
      <c r="E31" s="710"/>
      <c r="F31" s="710"/>
      <c r="G31" s="710"/>
      <c r="H31" s="710"/>
      <c r="I31" s="710"/>
      <c r="J31" s="710"/>
      <c r="K31" s="710"/>
      <c r="L31" s="710"/>
      <c r="M31" s="710"/>
      <c r="N31" s="710"/>
    </row>
    <row r="32" spans="1:20" ht="13.5" thickBot="1">
      <c r="A32" s="338"/>
      <c r="B32" s="339"/>
      <c r="C32" s="339"/>
      <c r="D32" s="340"/>
      <c r="E32" s="339"/>
      <c r="F32" s="340"/>
      <c r="G32" s="339"/>
      <c r="H32" s="339"/>
      <c r="I32" s="339"/>
      <c r="J32" s="339"/>
      <c r="K32" s="339"/>
      <c r="L32" s="339"/>
      <c r="M32" s="339"/>
      <c r="N32" s="339"/>
    </row>
    <row r="33" spans="1:14" ht="16.5" customHeight="1" thickBot="1">
      <c r="A33" s="424"/>
      <c r="B33" s="341"/>
      <c r="C33" s="341"/>
      <c r="D33" s="342"/>
      <c r="E33" s="341"/>
      <c r="F33" s="340"/>
      <c r="G33" s="339"/>
      <c r="H33" s="339">
        <v>1.25</v>
      </c>
      <c r="I33" s="339">
        <v>1.25</v>
      </c>
      <c r="J33" s="339"/>
      <c r="K33" s="339"/>
      <c r="L33" s="339"/>
      <c r="M33" s="350"/>
      <c r="N33" s="339"/>
    </row>
    <row r="34" spans="1:14" ht="16.5" customHeight="1" thickBot="1">
      <c r="A34" s="424"/>
      <c r="B34" s="341"/>
      <c r="C34" s="341"/>
      <c r="D34" s="342"/>
      <c r="E34" s="341"/>
      <c r="F34" s="342"/>
      <c r="G34" s="341"/>
      <c r="H34" s="341"/>
      <c r="I34" s="341"/>
      <c r="J34" s="341"/>
      <c r="K34" s="341"/>
      <c r="L34" s="341"/>
      <c r="M34" s="341"/>
      <c r="N34" s="341"/>
    </row>
    <row r="35" spans="1:14" ht="13.5" thickBot="1">
      <c r="A35" s="424"/>
      <c r="B35" s="341"/>
      <c r="C35" s="341"/>
      <c r="D35" s="342"/>
      <c r="E35" s="341"/>
      <c r="F35" s="342"/>
      <c r="G35" s="341"/>
      <c r="H35" s="341"/>
      <c r="I35" s="341"/>
      <c r="J35" s="341"/>
      <c r="K35" s="341"/>
      <c r="L35" s="341"/>
      <c r="M35" s="341"/>
      <c r="N35" s="341"/>
    </row>
    <row r="36" spans="1:14" ht="13.5" thickBot="1">
      <c r="C36" s="514" t="s">
        <v>170</v>
      </c>
      <c r="D36" s="352" t="s">
        <v>171</v>
      </c>
      <c r="E36" s="351" t="s">
        <v>172</v>
      </c>
      <c r="F36" s="352" t="s">
        <v>173</v>
      </c>
      <c r="G36" s="351"/>
      <c r="H36" s="351"/>
      <c r="I36" s="351"/>
      <c r="J36" s="377"/>
      <c r="K36" s="420"/>
      <c r="L36" s="378"/>
      <c r="M36" s="351"/>
      <c r="N36" s="351"/>
    </row>
    <row r="37" spans="1:14" ht="13.5" thickBot="1">
      <c r="A37" t="s">
        <v>304</v>
      </c>
      <c r="C37" s="581">
        <v>1</v>
      </c>
      <c r="D37" s="582">
        <f>D41</f>
        <v>39.450000000000003</v>
      </c>
      <c r="E37" s="583"/>
      <c r="F37" s="582">
        <f>D37*C37</f>
        <v>39.450000000000003</v>
      </c>
      <c r="G37" s="351"/>
      <c r="H37" s="351"/>
      <c r="I37" s="351"/>
      <c r="J37" s="377"/>
      <c r="K37" s="571"/>
      <c r="L37" s="378"/>
      <c r="M37" s="351"/>
      <c r="N37" s="351"/>
    </row>
    <row r="38" spans="1:14" ht="13.5" thickBot="1">
      <c r="A38" t="s">
        <v>305</v>
      </c>
      <c r="C38" s="581">
        <v>1</v>
      </c>
      <c r="D38" s="582">
        <f>E38*0.5</f>
        <v>19.3</v>
      </c>
      <c r="E38" s="583">
        <f>D37-J23-J10</f>
        <v>38.6</v>
      </c>
      <c r="F38" s="582">
        <f>D38*C38</f>
        <v>19.3</v>
      </c>
      <c r="G38" s="351"/>
      <c r="H38" s="351"/>
      <c r="I38" s="351"/>
      <c r="J38" s="377"/>
      <c r="K38" s="571"/>
      <c r="L38" s="378"/>
      <c r="M38" s="351"/>
      <c r="N38" s="351"/>
    </row>
    <row r="39" spans="1:14" ht="13.5" thickBot="1">
      <c r="A39" t="s">
        <v>306</v>
      </c>
      <c r="C39" s="581">
        <v>1</v>
      </c>
      <c r="D39" s="582">
        <f>D41</f>
        <v>39.450000000000003</v>
      </c>
      <c r="E39" s="583"/>
      <c r="F39" s="582">
        <f>C39*D39</f>
        <v>39.450000000000003</v>
      </c>
      <c r="G39" s="351"/>
      <c r="H39" s="351"/>
      <c r="I39" s="351"/>
      <c r="J39" s="377"/>
      <c r="K39" s="571"/>
      <c r="L39" s="378"/>
      <c r="M39" s="351"/>
      <c r="N39" s="351"/>
    </row>
    <row r="40" spans="1:14" ht="13.5" thickBot="1">
      <c r="A40" t="s">
        <v>305</v>
      </c>
      <c r="C40" s="581">
        <v>1</v>
      </c>
      <c r="D40" s="582">
        <f>E40*0.5</f>
        <v>19.3</v>
      </c>
      <c r="E40" s="583">
        <f>D39-J23-J10</f>
        <v>38.6</v>
      </c>
      <c r="F40" s="582">
        <f>D40*C40</f>
        <v>19.3</v>
      </c>
      <c r="G40" s="351"/>
      <c r="H40" s="351"/>
      <c r="I40" s="351"/>
      <c r="J40" s="377"/>
      <c r="K40" s="571"/>
      <c r="L40" s="378"/>
      <c r="M40" s="351"/>
      <c r="N40" s="351"/>
    </row>
    <row r="41" spans="1:14" ht="13.5" thickBot="1">
      <c r="A41" s="739" t="s">
        <v>97</v>
      </c>
      <c r="B41" s="740"/>
      <c r="C41" s="515">
        <v>2</v>
      </c>
      <c r="D41" s="354">
        <f>J8+J9+J10+J16+J18+J19+J20+J21+J23+J29+J22+J32+J11+J12+J24+J25+J26+J27+J28</f>
        <v>39.450000000000003</v>
      </c>
      <c r="E41" s="353"/>
      <c r="F41" s="354">
        <f>C41*D41</f>
        <v>78.900000000000006</v>
      </c>
      <c r="G41" s="355"/>
      <c r="H41" s="355"/>
      <c r="I41" s="355"/>
      <c r="J41" s="737"/>
      <c r="K41" s="738"/>
      <c r="L41" s="356"/>
      <c r="M41" s="356"/>
      <c r="N41" s="357">
        <f>M41*L41</f>
        <v>0</v>
      </c>
    </row>
    <row r="42" spans="1:14" ht="13.5" thickBot="1">
      <c r="A42" s="741" t="s">
        <v>102</v>
      </c>
      <c r="B42" s="742"/>
      <c r="C42" s="516">
        <v>2</v>
      </c>
      <c r="D42" s="359">
        <f>E42*0.5</f>
        <v>19.3</v>
      </c>
      <c r="E42" s="358">
        <f>D41-J25-J23-J10</f>
        <v>38.6</v>
      </c>
      <c r="F42" s="359">
        <f t="shared" ref="F42:F58" si="0">C42*D42</f>
        <v>38.6</v>
      </c>
      <c r="G42" s="360"/>
      <c r="H42" s="360"/>
      <c r="I42" s="360"/>
      <c r="J42" s="737"/>
      <c r="K42" s="738"/>
      <c r="L42" s="361"/>
      <c r="M42" s="361"/>
      <c r="N42" s="362">
        <f t="shared" ref="N42:N47" si="1">M42*L42</f>
        <v>0</v>
      </c>
    </row>
    <row r="43" spans="1:14" ht="13.5" hidden="1" customHeight="1" thickBot="1">
      <c r="A43" s="363" t="s">
        <v>206</v>
      </c>
      <c r="B43" s="364"/>
      <c r="C43" s="516">
        <f>[1]Лист6!M12</f>
        <v>0</v>
      </c>
      <c r="D43" s="359">
        <f>D41</f>
        <v>39.450000000000003</v>
      </c>
      <c r="E43" s="358"/>
      <c r="F43" s="359">
        <f t="shared" si="0"/>
        <v>0</v>
      </c>
      <c r="G43" s="360"/>
      <c r="H43" s="360"/>
      <c r="I43" s="360"/>
      <c r="J43" s="737" t="s">
        <v>237</v>
      </c>
      <c r="K43" s="738"/>
      <c r="L43" s="361"/>
      <c r="M43" s="361"/>
      <c r="N43" s="362">
        <f t="shared" si="1"/>
        <v>0</v>
      </c>
    </row>
    <row r="44" spans="1:14" ht="13.5" hidden="1" customHeight="1" thickBot="1">
      <c r="A44" s="363" t="s">
        <v>102</v>
      </c>
      <c r="B44" s="364"/>
      <c r="C44" s="516">
        <f>C43</f>
        <v>0</v>
      </c>
      <c r="D44" s="359">
        <f>D42</f>
        <v>19.3</v>
      </c>
      <c r="E44" s="358">
        <f>E42</f>
        <v>38.6</v>
      </c>
      <c r="F44" s="359">
        <f t="shared" si="0"/>
        <v>0</v>
      </c>
      <c r="G44" s="360"/>
      <c r="H44" s="360"/>
      <c r="I44" s="360"/>
      <c r="J44" s="737"/>
      <c r="K44" s="738"/>
      <c r="L44" s="361"/>
      <c r="M44" s="361"/>
      <c r="N44" s="362">
        <f t="shared" si="1"/>
        <v>0</v>
      </c>
    </row>
    <row r="45" spans="1:14" ht="13.5" hidden="1" customHeight="1" thickBot="1">
      <c r="A45" s="363" t="s">
        <v>208</v>
      </c>
      <c r="B45" s="364"/>
      <c r="C45" s="516">
        <f>[1]Лист1!M13</f>
        <v>0</v>
      </c>
      <c r="D45" s="359">
        <f>D41</f>
        <v>39.450000000000003</v>
      </c>
      <c r="E45" s="358"/>
      <c r="F45" s="359">
        <f t="shared" si="0"/>
        <v>0</v>
      </c>
      <c r="G45" s="360"/>
      <c r="H45" s="360"/>
      <c r="I45" s="360"/>
      <c r="J45" s="737"/>
      <c r="K45" s="738"/>
      <c r="L45" s="361"/>
      <c r="M45" s="361"/>
      <c r="N45" s="362">
        <f t="shared" si="1"/>
        <v>0</v>
      </c>
    </row>
    <row r="46" spans="1:14" ht="13.5" hidden="1" customHeight="1" thickBot="1">
      <c r="A46" s="363" t="s">
        <v>102</v>
      </c>
      <c r="B46" s="364"/>
      <c r="C46" s="516">
        <f>C45</f>
        <v>0</v>
      </c>
      <c r="D46" s="359">
        <f>D42</f>
        <v>19.3</v>
      </c>
      <c r="E46" s="358">
        <f>E42</f>
        <v>38.6</v>
      </c>
      <c r="F46" s="359">
        <f t="shared" si="0"/>
        <v>0</v>
      </c>
      <c r="G46" s="360"/>
      <c r="H46" s="360"/>
      <c r="I46" s="360"/>
      <c r="J46" s="737"/>
      <c r="K46" s="738"/>
      <c r="L46" s="361"/>
      <c r="M46" s="361"/>
      <c r="N46" s="362">
        <f t="shared" si="1"/>
        <v>0</v>
      </c>
    </row>
    <row r="47" spans="1:14" ht="13.5" thickBot="1">
      <c r="A47" s="743" t="s">
        <v>214</v>
      </c>
      <c r="B47" s="744"/>
      <c r="C47" s="516">
        <v>26</v>
      </c>
      <c r="D47" s="359">
        <f>L8+L9+L10+L11+L12+L13+L14+L16+L15</f>
        <v>40.550000000000004</v>
      </c>
      <c r="E47" s="358"/>
      <c r="F47" s="359">
        <f t="shared" si="0"/>
        <v>1054.3000000000002</v>
      </c>
      <c r="G47" s="360"/>
      <c r="H47" s="360"/>
      <c r="I47" s="360"/>
      <c r="J47" s="737"/>
      <c r="K47" s="738"/>
      <c r="L47" s="361"/>
      <c r="M47" s="361"/>
      <c r="N47" s="362">
        <f t="shared" si="1"/>
        <v>0</v>
      </c>
    </row>
    <row r="48" spans="1:14" ht="13.5" thickBot="1">
      <c r="A48" s="741" t="s">
        <v>102</v>
      </c>
      <c r="B48" s="742"/>
      <c r="C48" s="516">
        <f>C47</f>
        <v>26</v>
      </c>
      <c r="D48" s="359">
        <f>E48*0.5</f>
        <v>19.3</v>
      </c>
      <c r="E48" s="358">
        <f>D47-L11-L10</f>
        <v>38.6</v>
      </c>
      <c r="F48" s="359">
        <f t="shared" si="0"/>
        <v>501.8</v>
      </c>
      <c r="G48" s="360"/>
      <c r="H48" s="360"/>
      <c r="I48" s="360"/>
      <c r="J48" s="737"/>
      <c r="K48" s="738"/>
      <c r="L48" s="361"/>
      <c r="M48" s="361"/>
      <c r="N48" s="362"/>
    </row>
    <row r="49" spans="1:14" ht="13.5" thickBot="1">
      <c r="A49" s="741" t="s">
        <v>213</v>
      </c>
      <c r="B49" s="742"/>
      <c r="C49" s="516">
        <v>84</v>
      </c>
      <c r="D49" s="365">
        <f>M18+M19+M20+M21+M22+M23+M24+M25+M29+M26+M27+M28</f>
        <v>65.7</v>
      </c>
      <c r="E49" s="358"/>
      <c r="F49" s="359">
        <f t="shared" si="0"/>
        <v>5518.8</v>
      </c>
      <c r="G49" s="360"/>
      <c r="H49" s="360"/>
      <c r="I49" s="360"/>
      <c r="J49" s="737"/>
      <c r="K49" s="738"/>
      <c r="L49" s="361"/>
      <c r="M49" s="361"/>
      <c r="N49" s="362"/>
    </row>
    <row r="50" spans="1:14" ht="13.5" thickBot="1">
      <c r="A50" s="741" t="s">
        <v>102</v>
      </c>
      <c r="B50" s="742"/>
      <c r="C50" s="516">
        <f>C49</f>
        <v>84</v>
      </c>
      <c r="D50" s="359">
        <f>E50*0.5</f>
        <v>31.5</v>
      </c>
      <c r="E50" s="358">
        <f>D49-M23</f>
        <v>63</v>
      </c>
      <c r="F50" s="359">
        <f t="shared" si="0"/>
        <v>2646</v>
      </c>
      <c r="G50" s="360"/>
      <c r="H50" s="360"/>
      <c r="I50" s="360"/>
      <c r="J50" s="737"/>
      <c r="K50" s="738"/>
      <c r="L50" s="361"/>
      <c r="M50" s="361"/>
      <c r="N50" s="362"/>
    </row>
    <row r="51" spans="1:14" ht="13.5" thickBot="1">
      <c r="A51" s="741" t="s">
        <v>227</v>
      </c>
      <c r="B51" s="742"/>
      <c r="C51" s="516">
        <v>0</v>
      </c>
      <c r="D51" s="359">
        <f>N8+N9+N11+N12+N13+N14+N16+N15+N10</f>
        <v>14.26</v>
      </c>
      <c r="E51" s="358"/>
      <c r="F51" s="359">
        <f>D51*C51</f>
        <v>0</v>
      </c>
      <c r="G51" s="360"/>
      <c r="H51" s="360"/>
      <c r="I51" s="360"/>
      <c r="J51" s="737"/>
      <c r="K51" s="738"/>
      <c r="L51" s="361"/>
      <c r="M51" s="361"/>
      <c r="N51" s="362"/>
    </row>
    <row r="52" spans="1:14" ht="13.5" thickBot="1">
      <c r="A52" s="741" t="s">
        <v>102</v>
      </c>
      <c r="B52" s="742"/>
      <c r="C52" s="516">
        <v>0</v>
      </c>
      <c r="D52" s="359">
        <f>E52/2</f>
        <v>7.13</v>
      </c>
      <c r="E52" s="358">
        <f>D51-N11</f>
        <v>14.26</v>
      </c>
      <c r="F52" s="359">
        <f>D52*C52</f>
        <v>0</v>
      </c>
      <c r="G52" s="360"/>
      <c r="H52" s="360"/>
      <c r="I52" s="360"/>
      <c r="J52" s="737"/>
      <c r="K52" s="738"/>
      <c r="L52" s="361"/>
      <c r="M52" s="361"/>
      <c r="N52" s="362"/>
    </row>
    <row r="53" spans="1:14" ht="13.5" thickBot="1">
      <c r="A53" s="741" t="s">
        <v>274</v>
      </c>
      <c r="B53" s="742"/>
      <c r="C53" s="516">
        <v>0</v>
      </c>
      <c r="D53" s="359">
        <f>N18+N19+N20+N21+N22+N23+N24+N25+N26+N27+N28+N29+N30</f>
        <v>75.429999999999993</v>
      </c>
      <c r="E53" s="358"/>
      <c r="F53" s="359">
        <f t="shared" ref="F53:F54" si="2">D53*C53</f>
        <v>0</v>
      </c>
      <c r="G53" s="360"/>
      <c r="H53" s="360"/>
      <c r="I53" s="360"/>
      <c r="J53" s="737"/>
      <c r="K53" s="738"/>
      <c r="L53" s="361"/>
      <c r="M53" s="361"/>
      <c r="N53" s="362"/>
    </row>
    <row r="54" spans="1:14" ht="13.5" thickBot="1">
      <c r="A54" s="741" t="s">
        <v>102</v>
      </c>
      <c r="B54" s="742"/>
      <c r="C54" s="516">
        <v>0</v>
      </c>
      <c r="D54" s="359"/>
      <c r="E54" s="358">
        <f>D53-N23</f>
        <v>74.38</v>
      </c>
      <c r="F54" s="359">
        <f t="shared" si="2"/>
        <v>0</v>
      </c>
      <c r="G54" s="360"/>
      <c r="H54" s="360"/>
      <c r="I54" s="360"/>
      <c r="J54" s="737"/>
      <c r="K54" s="738"/>
      <c r="L54" s="361"/>
      <c r="M54" s="361"/>
      <c r="N54" s="362"/>
    </row>
    <row r="55" spans="1:14" ht="13.5" thickBot="1">
      <c r="A55" s="741" t="s">
        <v>103</v>
      </c>
      <c r="B55" s="742"/>
      <c r="C55" s="516">
        <v>2</v>
      </c>
      <c r="D55" s="359">
        <f>K18+K19+K20+K21+K23+K29+K22+K24+K25+K26+K27+K28+K8+K10+K12+K13</f>
        <v>17.350000000000001</v>
      </c>
      <c r="E55" s="358"/>
      <c r="F55" s="359">
        <f t="shared" si="0"/>
        <v>34.700000000000003</v>
      </c>
      <c r="G55" s="360"/>
      <c r="H55" s="360"/>
      <c r="I55" s="360"/>
      <c r="J55" s="737"/>
      <c r="K55" s="738"/>
      <c r="L55" s="361"/>
      <c r="M55" s="361"/>
      <c r="N55" s="362"/>
    </row>
    <row r="56" spans="1:14" ht="13.5" thickBot="1">
      <c r="A56" s="741" t="s">
        <v>102</v>
      </c>
      <c r="B56" s="742"/>
      <c r="C56" s="517">
        <v>2</v>
      </c>
      <c r="D56" s="367">
        <f>E56*0.5</f>
        <v>8.25</v>
      </c>
      <c r="E56" s="366">
        <f>D55-K23-K10</f>
        <v>16.5</v>
      </c>
      <c r="F56" s="367">
        <f t="shared" si="0"/>
        <v>16.5</v>
      </c>
      <c r="G56" s="368"/>
      <c r="H56" s="368"/>
      <c r="I56" s="368"/>
      <c r="J56" s="737"/>
      <c r="K56" s="738"/>
      <c r="L56" s="369"/>
      <c r="M56" s="369"/>
      <c r="N56" s="370"/>
    </row>
    <row r="57" spans="1:14" ht="13.5" thickBot="1">
      <c r="A57" s="741" t="s">
        <v>104</v>
      </c>
      <c r="B57" s="742"/>
      <c r="C57" s="517">
        <v>1</v>
      </c>
      <c r="D57" s="367">
        <f>D55/2</f>
        <v>8.6750000000000007</v>
      </c>
      <c r="E57" s="366"/>
      <c r="F57" s="367">
        <f t="shared" si="0"/>
        <v>8.6750000000000007</v>
      </c>
      <c r="G57" s="368"/>
      <c r="H57" s="368"/>
      <c r="I57" s="368"/>
      <c r="J57" s="737"/>
      <c r="K57" s="738"/>
      <c r="L57" s="369"/>
      <c r="M57" s="369"/>
      <c r="N57" s="370"/>
    </row>
    <row r="58" spans="1:14" ht="13.5" thickBot="1">
      <c r="A58" s="741" t="s">
        <v>102</v>
      </c>
      <c r="B58" s="742"/>
      <c r="C58" s="517">
        <f>C57</f>
        <v>1</v>
      </c>
      <c r="D58" s="367">
        <f>D56/2</f>
        <v>4.125</v>
      </c>
      <c r="E58" s="366">
        <f>E56/2</f>
        <v>8.25</v>
      </c>
      <c r="F58" s="367">
        <f t="shared" si="0"/>
        <v>4.125</v>
      </c>
      <c r="G58" s="366"/>
      <c r="H58" s="366"/>
      <c r="I58" s="366"/>
      <c r="J58" s="737"/>
      <c r="K58" s="738"/>
      <c r="L58" s="369"/>
      <c r="M58" s="369"/>
      <c r="N58" s="370"/>
    </row>
    <row r="59" spans="1:14" ht="13.5" thickBot="1">
      <c r="A59" s="747" t="s">
        <v>105</v>
      </c>
      <c r="B59" s="748"/>
      <c r="C59" s="518"/>
      <c r="D59" s="371"/>
      <c r="E59" s="372">
        <f>SUM(F37:F58)</f>
        <v>10019.900000000001</v>
      </c>
      <c r="F59" s="371"/>
      <c r="G59" s="372"/>
      <c r="H59" s="372"/>
      <c r="I59" s="372"/>
      <c r="J59" s="372"/>
      <c r="K59" s="372"/>
      <c r="L59" s="372"/>
      <c r="M59" s="372"/>
      <c r="N59" s="373">
        <f>SUM(N41:N58)</f>
        <v>0</v>
      </c>
    </row>
    <row r="60" spans="1:14" ht="13.5" thickBot="1">
      <c r="A60" s="749"/>
      <c r="B60" s="749"/>
    </row>
    <row r="61" spans="1:14">
      <c r="A61" s="745" t="s">
        <v>106</v>
      </c>
      <c r="B61" s="746"/>
      <c r="C61" s="734"/>
      <c r="D61" s="735"/>
      <c r="E61" s="734"/>
      <c r="F61" s="735"/>
      <c r="G61" s="321"/>
      <c r="H61" s="321"/>
      <c r="I61" s="321"/>
      <c r="J61" s="734"/>
      <c r="K61" s="736"/>
      <c r="L61" s="374"/>
      <c r="M61" s="374"/>
      <c r="N61" s="375"/>
    </row>
    <row r="62" spans="1:14" ht="26.25" customHeight="1">
      <c r="A62" s="741" t="s">
        <v>107</v>
      </c>
      <c r="B62" s="742"/>
      <c r="C62" s="730"/>
      <c r="D62" s="731"/>
      <c r="E62" s="730">
        <v>100</v>
      </c>
      <c r="F62" s="731"/>
      <c r="G62" s="421"/>
      <c r="H62" s="421"/>
      <c r="I62" s="421"/>
      <c r="J62" s="724">
        <v>13</v>
      </c>
      <c r="K62" s="725"/>
      <c r="L62" s="376"/>
      <c r="M62" s="376"/>
    </row>
    <row r="63" spans="1:14">
      <c r="A63" s="741" t="s">
        <v>108</v>
      </c>
      <c r="B63" s="742"/>
      <c r="C63" s="730">
        <v>110</v>
      </c>
      <c r="D63" s="731"/>
      <c r="E63" s="730">
        <v>5</v>
      </c>
      <c r="F63" s="731"/>
      <c r="G63" s="421"/>
      <c r="H63" s="421"/>
      <c r="I63" s="421"/>
      <c r="J63" s="724">
        <v>2</v>
      </c>
      <c r="K63" s="725"/>
      <c r="L63" s="376"/>
      <c r="M63" s="376"/>
    </row>
    <row r="64" spans="1:14" ht="27" customHeight="1" thickBot="1">
      <c r="A64" s="747" t="s">
        <v>109</v>
      </c>
      <c r="B64" s="748"/>
      <c r="C64" s="732"/>
      <c r="D64" s="733"/>
      <c r="E64" s="732"/>
      <c r="F64" s="733"/>
      <c r="G64" s="422"/>
      <c r="H64" s="422"/>
      <c r="I64" s="422"/>
      <c r="J64" s="726"/>
      <c r="K64" s="727"/>
      <c r="L64" s="376"/>
      <c r="M64" s="376"/>
    </row>
    <row r="65" spans="1:14" ht="23.25" customHeight="1">
      <c r="A65" s="425" t="s">
        <v>110</v>
      </c>
      <c r="B65" s="425"/>
      <c r="E65" s="425" t="s">
        <v>201</v>
      </c>
      <c r="F65" s="84"/>
    </row>
    <row r="66" spans="1:14" ht="26.25" customHeight="1">
      <c r="A66" s="425" t="s">
        <v>111</v>
      </c>
      <c r="B66" s="425"/>
      <c r="E66" t="s">
        <v>307</v>
      </c>
      <c r="F66" s="84"/>
    </row>
    <row r="67" spans="1:14" ht="24" customHeight="1">
      <c r="A67" s="425" t="s">
        <v>152</v>
      </c>
      <c r="B67" s="425"/>
      <c r="E67" s="425" t="s">
        <v>266</v>
      </c>
      <c r="F67" s="84"/>
    </row>
    <row r="68" spans="1:14" ht="24" customHeight="1">
      <c r="A68" s="425" t="s">
        <v>112</v>
      </c>
      <c r="B68" s="425"/>
      <c r="E68" s="414" t="s">
        <v>308</v>
      </c>
      <c r="F68" s="331"/>
      <c r="G68" s="331"/>
      <c r="H68" s="331"/>
      <c r="I68" s="331"/>
      <c r="J68" s="331"/>
      <c r="K68" s="331"/>
      <c r="L68" s="331"/>
      <c r="M68" s="331"/>
      <c r="N68" s="331"/>
    </row>
  </sheetData>
  <mergeCells count="68">
    <mergeCell ref="A61:B61"/>
    <mergeCell ref="A62:B62"/>
    <mergeCell ref="A63:B63"/>
    <mergeCell ref="A64:B64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1:B41"/>
    <mergeCell ref="A42:B42"/>
    <mergeCell ref="A47:B47"/>
    <mergeCell ref="A48:B48"/>
    <mergeCell ref="A49:B49"/>
    <mergeCell ref="J52:K52"/>
    <mergeCell ref="J45:K45"/>
    <mergeCell ref="J46:K46"/>
    <mergeCell ref="J47:K47"/>
    <mergeCell ref="J48:K48"/>
    <mergeCell ref="J49:K49"/>
    <mergeCell ref="J42:K42"/>
    <mergeCell ref="J43:K43"/>
    <mergeCell ref="J44:K44"/>
    <mergeCell ref="J50:K50"/>
    <mergeCell ref="J51:K51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61:D61"/>
    <mergeCell ref="J61:K61"/>
    <mergeCell ref="A31:N31"/>
    <mergeCell ref="J41:K41"/>
    <mergeCell ref="A17:N17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185</v>
      </c>
      <c r="B1" t="s">
        <v>174</v>
      </c>
      <c r="C1" t="s">
        <v>43</v>
      </c>
      <c r="D1">
        <v>34.5</v>
      </c>
    </row>
    <row r="2" spans="1:4">
      <c r="C2" t="s">
        <v>178</v>
      </c>
      <c r="D2">
        <v>270</v>
      </c>
    </row>
    <row r="3" spans="1:4">
      <c r="C3" t="s">
        <v>166</v>
      </c>
      <c r="D3">
        <v>15</v>
      </c>
    </row>
    <row r="4" spans="1:4">
      <c r="C4" t="s">
        <v>179</v>
      </c>
      <c r="D4">
        <v>82.5</v>
      </c>
    </row>
    <row r="5" spans="1:4">
      <c r="A5" t="s">
        <v>186</v>
      </c>
      <c r="B5" t="s">
        <v>100</v>
      </c>
      <c r="C5" t="s">
        <v>187</v>
      </c>
      <c r="D5">
        <v>540</v>
      </c>
    </row>
    <row r="6" spans="1:4">
      <c r="C6" t="s">
        <v>178</v>
      </c>
      <c r="D6">
        <v>270</v>
      </c>
    </row>
    <row r="7" spans="1:4">
      <c r="C7" t="s">
        <v>179</v>
      </c>
      <c r="D7">
        <v>82.5</v>
      </c>
    </row>
    <row r="8" spans="1:4">
      <c r="A8" t="s">
        <v>162</v>
      </c>
      <c r="B8">
        <v>30</v>
      </c>
      <c r="C8" t="s">
        <v>162</v>
      </c>
      <c r="D8">
        <v>49.43</v>
      </c>
    </row>
    <row r="9" spans="1:4">
      <c r="A9" t="s">
        <v>164</v>
      </c>
      <c r="B9">
        <v>250</v>
      </c>
      <c r="C9" t="s">
        <v>180</v>
      </c>
      <c r="D9">
        <v>439.11</v>
      </c>
    </row>
    <row r="10" spans="1:4">
      <c r="C10" t="s">
        <v>167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181</v>
      </c>
      <c r="D12">
        <v>22.5</v>
      </c>
    </row>
    <row r="13" spans="1:4">
      <c r="C13" t="s">
        <v>182</v>
      </c>
      <c r="D13">
        <v>45</v>
      </c>
    </row>
    <row r="14" spans="1:4">
      <c r="C14" t="s">
        <v>188</v>
      </c>
      <c r="D14">
        <v>304.5</v>
      </c>
    </row>
    <row r="15" spans="1:4">
      <c r="C15" t="s">
        <v>168</v>
      </c>
      <c r="D15">
        <v>97.5</v>
      </c>
    </row>
    <row r="16" spans="1:4">
      <c r="A16" t="s">
        <v>177</v>
      </c>
      <c r="B16" t="s">
        <v>176</v>
      </c>
      <c r="C16" t="s">
        <v>183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182</v>
      </c>
      <c r="D19">
        <v>45</v>
      </c>
    </row>
    <row r="20" spans="1:4">
      <c r="C20" t="s">
        <v>189</v>
      </c>
      <c r="D20">
        <v>36</v>
      </c>
    </row>
    <row r="21" spans="1:4">
      <c r="C21" t="s">
        <v>168</v>
      </c>
      <c r="D21">
        <v>97.5</v>
      </c>
    </row>
    <row r="22" spans="1:4">
      <c r="C22" t="s">
        <v>166</v>
      </c>
      <c r="D22">
        <v>15</v>
      </c>
    </row>
    <row r="23" spans="1:4">
      <c r="A23" t="s">
        <v>50</v>
      </c>
      <c r="B23">
        <v>30</v>
      </c>
      <c r="C23" t="s">
        <v>50</v>
      </c>
      <c r="D23">
        <v>31</v>
      </c>
    </row>
    <row r="25" spans="1:4">
      <c r="A25" t="s">
        <v>192</v>
      </c>
      <c r="B25" t="s">
        <v>100</v>
      </c>
      <c r="C25" t="s">
        <v>51</v>
      </c>
      <c r="D25">
        <v>540</v>
      </c>
    </row>
    <row r="26" spans="1:4">
      <c r="C26" t="s">
        <v>179</v>
      </c>
      <c r="D26">
        <v>82.5</v>
      </c>
    </row>
    <row r="29" spans="1:4">
      <c r="A29" t="s">
        <v>190</v>
      </c>
      <c r="B29" t="s">
        <v>165</v>
      </c>
      <c r="C29" t="s">
        <v>184</v>
      </c>
      <c r="D29">
        <v>37.5</v>
      </c>
    </row>
    <row r="30" spans="1:4">
      <c r="C30" t="s">
        <v>179</v>
      </c>
      <c r="D30">
        <v>82.5</v>
      </c>
    </row>
    <row r="31" spans="1:4">
      <c r="A31" t="s">
        <v>163</v>
      </c>
      <c r="B31">
        <v>50</v>
      </c>
      <c r="C31" t="s">
        <v>29</v>
      </c>
      <c r="D31">
        <v>146.75</v>
      </c>
    </row>
    <row r="32" spans="1:4">
      <c r="C32" t="s">
        <v>166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169</v>
      </c>
      <c r="D34">
        <v>195</v>
      </c>
    </row>
    <row r="35" spans="3:4">
      <c r="C35" t="s">
        <v>191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opLeftCell="A13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113</v>
      </c>
      <c r="AF1" s="137"/>
      <c r="AH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114</v>
      </c>
      <c r="AF2" s="13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7" t="s">
        <v>115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822" t="s">
        <v>116</v>
      </c>
      <c r="AP4" s="823"/>
      <c r="AQ4" s="823"/>
      <c r="AR4" s="823"/>
      <c r="AS4" s="823"/>
      <c r="AT4" s="823"/>
      <c r="AU4" s="823"/>
      <c r="AV4" s="823"/>
      <c r="AW4" s="823"/>
      <c r="AX4" s="824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7"/>
      <c r="AF5" s="137"/>
      <c r="AG5" s="137"/>
      <c r="AH5" s="137"/>
      <c r="AI5" s="137"/>
      <c r="AJ5" s="137"/>
      <c r="AK5" s="137"/>
      <c r="AL5" s="137"/>
      <c r="AM5" s="61" t="s">
        <v>117</v>
      </c>
      <c r="AN5" s="137"/>
      <c r="AO5" s="825" t="s">
        <v>118</v>
      </c>
      <c r="AP5" s="826"/>
      <c r="AQ5" s="826"/>
      <c r="AR5" s="826"/>
      <c r="AS5" s="826"/>
      <c r="AT5" s="826"/>
      <c r="AU5" s="826"/>
      <c r="AV5" s="826"/>
      <c r="AW5" s="826"/>
      <c r="AX5" s="827"/>
    </row>
    <row r="6" spans="1:50">
      <c r="A6" s="828" t="s">
        <v>119</v>
      </c>
      <c r="B6" s="828"/>
      <c r="C6" s="828"/>
      <c r="D6" s="828"/>
      <c r="E6" s="828"/>
      <c r="F6" s="828"/>
      <c r="G6" s="828"/>
      <c r="H6" s="828"/>
      <c r="I6" s="828"/>
      <c r="J6" s="828"/>
      <c r="K6" s="828"/>
      <c r="L6" s="828"/>
      <c r="M6" s="828"/>
      <c r="N6" s="828"/>
      <c r="O6" s="828"/>
      <c r="P6" s="828"/>
      <c r="Q6" s="828"/>
      <c r="R6" s="828"/>
      <c r="S6" s="828"/>
      <c r="T6" s="828"/>
      <c r="U6" s="828"/>
      <c r="V6" s="828"/>
      <c r="W6" s="828"/>
      <c r="X6" s="828"/>
      <c r="Y6" s="828"/>
      <c r="Z6" s="828"/>
      <c r="AA6" s="828"/>
      <c r="AB6" s="828"/>
      <c r="AC6" s="828"/>
      <c r="AD6" s="828"/>
      <c r="AE6" s="828"/>
      <c r="AF6" s="828"/>
      <c r="AG6" s="828"/>
      <c r="AH6" s="828"/>
      <c r="AI6" s="137"/>
      <c r="AJ6" s="137"/>
      <c r="AK6" s="137"/>
      <c r="AL6" s="137"/>
      <c r="AM6" s="61" t="s">
        <v>120</v>
      </c>
      <c r="AN6" s="137"/>
      <c r="AO6" s="806" t="s">
        <v>91</v>
      </c>
      <c r="AP6" s="807"/>
      <c r="AQ6" s="807"/>
      <c r="AR6" s="807"/>
      <c r="AS6" s="807"/>
      <c r="AT6" s="807"/>
      <c r="AU6" s="807"/>
      <c r="AV6" s="807"/>
      <c r="AW6" s="807"/>
      <c r="AX6" s="808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29" t="s">
        <v>121</v>
      </c>
      <c r="L7" s="829"/>
      <c r="M7" s="829"/>
      <c r="N7" s="829"/>
      <c r="O7" s="829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7"/>
      <c r="AJ7" s="137"/>
      <c r="AK7" s="137"/>
      <c r="AL7" s="137"/>
      <c r="AM7" s="61"/>
      <c r="AN7" s="137"/>
      <c r="AO7" s="830"/>
      <c r="AP7" s="831"/>
      <c r="AQ7" s="831"/>
      <c r="AR7" s="831"/>
      <c r="AS7" s="831"/>
      <c r="AT7" s="831"/>
      <c r="AU7" s="831"/>
      <c r="AV7" s="831"/>
      <c r="AW7" s="831"/>
      <c r="AX7" s="832"/>
    </row>
    <row r="8" spans="1:50">
      <c r="A8" s="828"/>
      <c r="B8" s="828"/>
      <c r="C8" s="828"/>
      <c r="D8" s="828"/>
      <c r="E8" s="828"/>
      <c r="F8" s="828"/>
      <c r="G8" s="828"/>
      <c r="H8" s="828"/>
      <c r="I8" s="828"/>
      <c r="J8" s="828"/>
      <c r="K8" s="828"/>
      <c r="L8" s="828"/>
      <c r="M8" s="828"/>
      <c r="N8" s="828"/>
      <c r="O8" s="828"/>
      <c r="P8" s="828"/>
      <c r="Q8" s="828"/>
      <c r="R8" s="828"/>
      <c r="S8" s="828"/>
      <c r="T8" s="828"/>
      <c r="U8" s="828"/>
      <c r="V8" s="828"/>
      <c r="W8" s="828"/>
      <c r="X8" s="828"/>
      <c r="Y8" s="828"/>
      <c r="Z8" s="828"/>
      <c r="AA8" s="828"/>
      <c r="AB8" s="828"/>
      <c r="AC8" s="828"/>
      <c r="AD8" s="828"/>
      <c r="AE8" s="828"/>
      <c r="AF8" s="828"/>
      <c r="AG8" s="828"/>
      <c r="AH8" s="828"/>
      <c r="AI8" s="828"/>
      <c r="AJ8" s="828"/>
      <c r="AK8" s="828"/>
      <c r="AL8" s="828"/>
      <c r="AM8" s="828"/>
      <c r="AN8" s="836"/>
      <c r="AO8" s="833"/>
      <c r="AP8" s="834"/>
      <c r="AQ8" s="834"/>
      <c r="AR8" s="834"/>
      <c r="AS8" s="834"/>
      <c r="AT8" s="834"/>
      <c r="AU8" s="834"/>
      <c r="AV8" s="834"/>
      <c r="AW8" s="834"/>
      <c r="AX8" s="835"/>
    </row>
    <row r="9" spans="1:50">
      <c r="A9" s="137"/>
      <c r="B9" s="137"/>
      <c r="C9" s="137"/>
      <c r="D9" s="137"/>
      <c r="E9" s="137"/>
      <c r="F9" s="137"/>
      <c r="G9" s="137"/>
      <c r="H9" s="137"/>
      <c r="I9" s="63" t="s">
        <v>122</v>
      </c>
      <c r="J9" s="63"/>
      <c r="K9" s="63"/>
      <c r="L9" s="63"/>
      <c r="M9" s="63"/>
      <c r="N9" s="63"/>
      <c r="O9" s="63"/>
      <c r="P9" s="63"/>
      <c r="Q9" s="63"/>
      <c r="R9" s="63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61" t="s">
        <v>123</v>
      </c>
      <c r="AN9" s="137"/>
      <c r="AO9" s="806"/>
      <c r="AP9" s="807"/>
      <c r="AQ9" s="807"/>
      <c r="AR9" s="807"/>
      <c r="AS9" s="807"/>
      <c r="AT9" s="807"/>
      <c r="AU9" s="807"/>
      <c r="AV9" s="807"/>
      <c r="AW9" s="807"/>
      <c r="AX9" s="808"/>
    </row>
    <row r="10" spans="1:50" ht="13.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61" t="s">
        <v>124</v>
      </c>
      <c r="AN10" s="137"/>
      <c r="AO10" s="809"/>
      <c r="AP10" s="810"/>
      <c r="AQ10" s="810"/>
      <c r="AR10" s="810"/>
      <c r="AS10" s="810"/>
      <c r="AT10" s="810"/>
      <c r="AU10" s="810"/>
      <c r="AV10" s="810"/>
      <c r="AW10" s="810"/>
      <c r="AX10" s="811"/>
    </row>
    <row r="11" spans="1:50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64" t="s">
        <v>125</v>
      </c>
      <c r="AP11" s="137"/>
      <c r="AQ11" s="137"/>
      <c r="AR11" s="137"/>
      <c r="AS11" s="137"/>
      <c r="AT11" s="137"/>
      <c r="AU11" s="137"/>
      <c r="AV11" s="137"/>
      <c r="AW11" s="137"/>
    </row>
    <row r="12" spans="1:50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812" t="s">
        <v>126</v>
      </c>
      <c r="V12" s="813"/>
      <c r="W12" s="813"/>
      <c r="X12" s="813"/>
      <c r="Y12" s="813"/>
      <c r="Z12" s="813"/>
      <c r="AA12" s="814"/>
      <c r="AB12" s="812" t="s">
        <v>127</v>
      </c>
      <c r="AC12" s="813"/>
      <c r="AD12" s="813"/>
      <c r="AE12" s="813"/>
      <c r="AF12" s="813"/>
      <c r="AG12" s="813"/>
      <c r="AH12" s="814"/>
      <c r="AI12" s="137"/>
      <c r="AJ12" s="137"/>
      <c r="AK12" s="137"/>
      <c r="AL12" s="137"/>
      <c r="AM12" s="137"/>
      <c r="AN12" s="137"/>
      <c r="AO12" s="64" t="s">
        <v>128</v>
      </c>
      <c r="AP12" s="137"/>
      <c r="AQ12" s="137"/>
      <c r="AR12" s="137"/>
      <c r="AS12" s="137"/>
      <c r="AT12" s="137"/>
      <c r="AU12" s="137"/>
      <c r="AV12" s="137"/>
      <c r="AW12" s="137"/>
    </row>
    <row r="13" spans="1:50" ht="13.5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815"/>
      <c r="V13" s="816"/>
      <c r="W13" s="816"/>
      <c r="X13" s="816"/>
      <c r="Y13" s="816"/>
      <c r="Z13" s="816"/>
      <c r="AA13" s="817"/>
      <c r="AB13" s="815"/>
      <c r="AC13" s="816"/>
      <c r="AD13" s="816"/>
      <c r="AE13" s="816"/>
      <c r="AF13" s="816"/>
      <c r="AG13" s="816"/>
      <c r="AH13" s="817"/>
      <c r="AI13" s="137"/>
      <c r="AJ13" s="137"/>
      <c r="AK13" s="137"/>
      <c r="AL13" s="137"/>
      <c r="AM13" s="763" t="s">
        <v>110</v>
      </c>
      <c r="AN13" s="763"/>
      <c r="AO13" s="763"/>
      <c r="AP13" s="763"/>
      <c r="AQ13" s="763"/>
      <c r="AR13" s="763"/>
      <c r="AS13" s="763"/>
      <c r="AT13" s="763"/>
      <c r="AU13" s="763"/>
      <c r="AV13" s="763"/>
      <c r="AW13" s="763"/>
    </row>
    <row r="14" spans="1:50" ht="13.5" thickBo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65"/>
      <c r="S14" s="65" t="s">
        <v>129</v>
      </c>
      <c r="T14" s="137"/>
      <c r="U14" s="818" t="s">
        <v>256</v>
      </c>
      <c r="V14" s="819"/>
      <c r="W14" s="819"/>
      <c r="X14" s="819"/>
      <c r="Y14" s="819"/>
      <c r="Z14" s="819"/>
      <c r="AA14" s="820"/>
      <c r="AB14" s="819" t="s">
        <v>344</v>
      </c>
      <c r="AC14" s="819"/>
      <c r="AD14" s="819"/>
      <c r="AE14" s="819"/>
      <c r="AF14" s="819"/>
      <c r="AG14" s="819"/>
      <c r="AH14" s="821"/>
      <c r="AI14" s="137"/>
      <c r="AJ14" s="137"/>
      <c r="AK14" s="137"/>
      <c r="AL14" s="137"/>
      <c r="AM14" s="804" t="s">
        <v>130</v>
      </c>
      <c r="AN14" s="804"/>
      <c r="AO14" s="804"/>
      <c r="AP14" s="804"/>
      <c r="AQ14" s="804"/>
      <c r="AR14" s="804"/>
      <c r="AS14" s="804"/>
      <c r="AT14" s="804"/>
      <c r="AU14" s="804"/>
      <c r="AV14" s="804"/>
      <c r="AW14" s="804"/>
    </row>
    <row r="15" spans="1:50">
      <c r="A15" s="137"/>
      <c r="B15" s="137"/>
      <c r="C15" s="137"/>
      <c r="D15" s="137"/>
      <c r="E15" s="137"/>
      <c r="F15" s="137"/>
      <c r="G15" s="66" t="s">
        <v>131</v>
      </c>
      <c r="H15" s="137"/>
      <c r="I15" s="137"/>
      <c r="J15" s="137"/>
      <c r="K15" s="137"/>
      <c r="L15" s="137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7"/>
      <c r="AE15" s="137"/>
      <c r="AF15" s="137"/>
      <c r="AG15" s="137"/>
      <c r="AH15" s="137"/>
      <c r="AI15" s="137"/>
      <c r="AJ15" s="137"/>
      <c r="AK15" s="763"/>
      <c r="AL15" s="763"/>
      <c r="AM15" s="763"/>
      <c r="AN15" s="763"/>
      <c r="AO15" s="763"/>
      <c r="AP15" s="67"/>
      <c r="AQ15" s="803" t="s">
        <v>202</v>
      </c>
      <c r="AR15" s="803"/>
      <c r="AS15" s="803"/>
      <c r="AT15" s="803"/>
      <c r="AU15" s="803"/>
      <c r="AV15" s="803"/>
      <c r="AW15" s="803"/>
      <c r="AX15" s="803"/>
    </row>
    <row r="16" spans="1:50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66" t="s">
        <v>132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804" t="s">
        <v>133</v>
      </c>
      <c r="AL16" s="804"/>
      <c r="AM16" s="804"/>
      <c r="AN16" s="804"/>
      <c r="AO16" s="804"/>
      <c r="AP16" s="68"/>
      <c r="AQ16" s="804" t="s">
        <v>134</v>
      </c>
      <c r="AR16" s="804"/>
      <c r="AS16" s="804"/>
      <c r="AT16" s="804"/>
      <c r="AU16" s="804"/>
      <c r="AV16" s="804"/>
      <c r="AW16" s="804"/>
      <c r="AX16" s="804"/>
    </row>
    <row r="17" spans="1:50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65"/>
      <c r="N17" s="65"/>
      <c r="O17" s="65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69" t="s">
        <v>135</v>
      </c>
      <c r="AL17" s="591" t="s">
        <v>346</v>
      </c>
      <c r="AM17" s="70" t="s">
        <v>136</v>
      </c>
      <c r="AN17" s="805" t="s">
        <v>317</v>
      </c>
      <c r="AO17" s="805"/>
      <c r="AP17" s="805"/>
      <c r="AQ17" s="805"/>
      <c r="AR17" s="805"/>
      <c r="AS17" s="805"/>
      <c r="AT17" s="71"/>
      <c r="AU17" s="805" t="s">
        <v>318</v>
      </c>
      <c r="AV17" s="805"/>
      <c r="AW17" s="805"/>
      <c r="AX17" s="72" t="s">
        <v>137</v>
      </c>
    </row>
    <row r="18" spans="1:50">
      <c r="A18" s="73" t="s">
        <v>138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59"/>
      <c r="AG18" s="59"/>
      <c r="AH18" s="59"/>
      <c r="AI18" s="59"/>
      <c r="AJ18" s="59"/>
      <c r="AK18" s="137"/>
      <c r="AL18" s="137"/>
      <c r="AM18" s="137"/>
      <c r="AN18" s="137"/>
      <c r="AO18" s="137"/>
      <c r="AP18" s="137"/>
      <c r="AQ18" s="137"/>
      <c r="AR18" s="137"/>
      <c r="AT18" s="74"/>
      <c r="AU18" s="137"/>
      <c r="AV18" s="137"/>
      <c r="AW18" s="137"/>
      <c r="AX18" s="137"/>
    </row>
    <row r="19" spans="1:50" ht="12.75" customHeight="1">
      <c r="A19" s="800" t="s">
        <v>139</v>
      </c>
      <c r="B19" s="800"/>
      <c r="C19" s="800"/>
      <c r="D19" s="800" t="s">
        <v>140</v>
      </c>
      <c r="E19" s="800"/>
      <c r="F19" s="800"/>
      <c r="G19" s="800"/>
      <c r="H19" s="801" t="s">
        <v>141</v>
      </c>
      <c r="I19" s="801"/>
      <c r="J19" s="801"/>
      <c r="K19" s="801"/>
      <c r="L19" s="801"/>
      <c r="M19" s="801"/>
      <c r="N19" s="801"/>
      <c r="O19" s="801"/>
      <c r="P19" s="801"/>
      <c r="Q19" s="801"/>
      <c r="R19" s="801"/>
      <c r="S19" s="801"/>
      <c r="T19" s="801"/>
      <c r="U19" s="801"/>
      <c r="V19" s="801" t="s">
        <v>142</v>
      </c>
      <c r="W19" s="801"/>
      <c r="X19" s="801"/>
      <c r="Y19" s="801"/>
      <c r="Z19" s="801"/>
      <c r="AA19" s="801"/>
      <c r="AB19" s="801"/>
      <c r="AC19" s="801"/>
      <c r="AD19" s="801"/>
      <c r="AE19" s="801"/>
      <c r="AF19" s="801"/>
      <c r="AG19" s="801"/>
      <c r="AH19" s="801"/>
      <c r="AI19" s="801"/>
      <c r="AJ19" s="801"/>
      <c r="AK19" s="801"/>
      <c r="AL19" s="801"/>
      <c r="AM19" s="801"/>
      <c r="AN19" s="801"/>
      <c r="AO19" s="801"/>
      <c r="AP19" s="801"/>
      <c r="AQ19" s="801"/>
      <c r="AR19" s="801"/>
      <c r="AS19" s="801"/>
      <c r="AT19" s="800" t="s">
        <v>143</v>
      </c>
      <c r="AU19" s="800"/>
      <c r="AV19" s="800"/>
      <c r="AW19" s="800"/>
      <c r="AX19" s="800"/>
    </row>
    <row r="20" spans="1:50" ht="12.75" customHeight="1">
      <c r="A20" s="800"/>
      <c r="B20" s="800"/>
      <c r="C20" s="800"/>
      <c r="D20" s="800"/>
      <c r="E20" s="800"/>
      <c r="F20" s="800"/>
      <c r="G20" s="800"/>
      <c r="H20" s="801" t="s">
        <v>78</v>
      </c>
      <c r="I20" s="801"/>
      <c r="J20" s="801"/>
      <c r="K20" s="801"/>
      <c r="L20" s="801"/>
      <c r="M20" s="801"/>
      <c r="N20" s="801"/>
      <c r="O20" s="801"/>
      <c r="P20" s="801"/>
      <c r="Q20" s="801"/>
      <c r="R20" s="801"/>
      <c r="S20" s="801" t="s">
        <v>79</v>
      </c>
      <c r="T20" s="801"/>
      <c r="U20" s="801"/>
      <c r="V20" s="800" t="s">
        <v>144</v>
      </c>
      <c r="W20" s="800"/>
      <c r="X20" s="800"/>
      <c r="Y20" s="800"/>
      <c r="Z20" s="800" t="s">
        <v>145</v>
      </c>
      <c r="AA20" s="800"/>
      <c r="AB20" s="800"/>
      <c r="AC20" s="800"/>
      <c r="AD20" s="800"/>
      <c r="AE20" s="800"/>
      <c r="AF20" s="800"/>
      <c r="AG20" s="800"/>
      <c r="AH20" s="800"/>
      <c r="AI20" s="800"/>
      <c r="AJ20" s="800" t="s">
        <v>146</v>
      </c>
      <c r="AK20" s="800"/>
      <c r="AL20" s="800"/>
      <c r="AM20" s="800"/>
      <c r="AN20" s="800"/>
      <c r="AO20" s="800"/>
      <c r="AP20" s="800"/>
      <c r="AQ20" s="800"/>
      <c r="AR20" s="800"/>
      <c r="AS20" s="800"/>
      <c r="AT20" s="800"/>
      <c r="AU20" s="800"/>
      <c r="AV20" s="800"/>
      <c r="AW20" s="800"/>
      <c r="AX20" s="800"/>
    </row>
    <row r="21" spans="1:50">
      <c r="A21" s="800"/>
      <c r="B21" s="800"/>
      <c r="C21" s="800"/>
      <c r="D21" s="800"/>
      <c r="E21" s="800"/>
      <c r="F21" s="800"/>
      <c r="G21" s="800"/>
      <c r="H21" s="801"/>
      <c r="I21" s="801"/>
      <c r="J21" s="801"/>
      <c r="K21" s="801"/>
      <c r="L21" s="801"/>
      <c r="M21" s="801"/>
      <c r="N21" s="801"/>
      <c r="O21" s="801"/>
      <c r="P21" s="801"/>
      <c r="Q21" s="801"/>
      <c r="R21" s="801"/>
      <c r="S21" s="801"/>
      <c r="T21" s="801"/>
      <c r="U21" s="801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800"/>
      <c r="AI21" s="800"/>
      <c r="AJ21" s="800"/>
      <c r="AK21" s="800"/>
      <c r="AL21" s="800"/>
      <c r="AM21" s="800"/>
      <c r="AN21" s="800"/>
      <c r="AO21" s="800"/>
      <c r="AP21" s="800"/>
      <c r="AQ21" s="800"/>
      <c r="AR21" s="800"/>
      <c r="AS21" s="800"/>
      <c r="AT21" s="800"/>
      <c r="AU21" s="800"/>
      <c r="AV21" s="800"/>
      <c r="AW21" s="800"/>
      <c r="AX21" s="800"/>
    </row>
    <row r="22" spans="1:50">
      <c r="A22" s="800"/>
      <c r="B22" s="800"/>
      <c r="C22" s="800"/>
      <c r="D22" s="800"/>
      <c r="E22" s="800"/>
      <c r="F22" s="800"/>
      <c r="G22" s="800"/>
      <c r="H22" s="801"/>
      <c r="I22" s="801"/>
      <c r="J22" s="801"/>
      <c r="K22" s="801"/>
      <c r="L22" s="801"/>
      <c r="M22" s="801"/>
      <c r="N22" s="801"/>
      <c r="O22" s="801"/>
      <c r="P22" s="801"/>
      <c r="Q22" s="801"/>
      <c r="R22" s="801"/>
      <c r="S22" s="801"/>
      <c r="T22" s="801"/>
      <c r="U22" s="801"/>
      <c r="V22" s="800"/>
      <c r="W22" s="800"/>
      <c r="X22" s="800"/>
      <c r="Y22" s="800"/>
      <c r="Z22" s="800"/>
      <c r="AA22" s="800"/>
      <c r="AB22" s="800"/>
      <c r="AC22" s="800"/>
      <c r="AD22" s="800"/>
      <c r="AE22" s="800"/>
      <c r="AF22" s="800"/>
      <c r="AG22" s="800"/>
      <c r="AH22" s="800"/>
      <c r="AI22" s="800"/>
      <c r="AJ22" s="800"/>
      <c r="AK22" s="800"/>
      <c r="AL22" s="800"/>
      <c r="AM22" s="800"/>
      <c r="AN22" s="800"/>
      <c r="AO22" s="800"/>
      <c r="AP22" s="800"/>
      <c r="AQ22" s="800"/>
      <c r="AR22" s="800"/>
      <c r="AS22" s="800"/>
      <c r="AT22" s="800"/>
      <c r="AU22" s="800"/>
      <c r="AV22" s="800"/>
      <c r="AW22" s="800"/>
      <c r="AX22" s="800"/>
    </row>
    <row r="23" spans="1:50" ht="12.75" customHeight="1">
      <c r="A23" s="800"/>
      <c r="B23" s="800"/>
      <c r="C23" s="800"/>
      <c r="D23" s="800"/>
      <c r="E23" s="800"/>
      <c r="F23" s="800"/>
      <c r="G23" s="800"/>
      <c r="H23" s="801"/>
      <c r="I23" s="801"/>
      <c r="J23" s="801"/>
      <c r="K23" s="801"/>
      <c r="L23" s="801"/>
      <c r="M23" s="801"/>
      <c r="N23" s="801"/>
      <c r="O23" s="801"/>
      <c r="P23" s="801"/>
      <c r="Q23" s="801"/>
      <c r="R23" s="801"/>
      <c r="S23" s="801"/>
      <c r="T23" s="801"/>
      <c r="U23" s="801"/>
      <c r="V23" s="800"/>
      <c r="W23" s="800"/>
      <c r="X23" s="800"/>
      <c r="Y23" s="800"/>
      <c r="Z23" s="800" t="s">
        <v>147</v>
      </c>
      <c r="AA23" s="800"/>
      <c r="AB23" s="800"/>
      <c r="AC23" s="800"/>
      <c r="AD23" s="800"/>
      <c r="AE23" s="800" t="s">
        <v>148</v>
      </c>
      <c r="AF23" s="800"/>
      <c r="AG23" s="800"/>
      <c r="AH23" s="800"/>
      <c r="AI23" s="800"/>
      <c r="AJ23" s="800" t="s">
        <v>147</v>
      </c>
      <c r="AK23" s="800"/>
      <c r="AL23" s="800"/>
      <c r="AM23" s="800"/>
      <c r="AN23" s="800"/>
      <c r="AO23" s="800" t="s">
        <v>148</v>
      </c>
      <c r="AP23" s="800"/>
      <c r="AQ23" s="800"/>
      <c r="AR23" s="800"/>
      <c r="AS23" s="800"/>
      <c r="AT23" s="800"/>
      <c r="AU23" s="800"/>
      <c r="AV23" s="800"/>
      <c r="AW23" s="800"/>
      <c r="AX23" s="800"/>
    </row>
    <row r="24" spans="1:50">
      <c r="A24" s="800"/>
      <c r="B24" s="800"/>
      <c r="C24" s="800"/>
      <c r="D24" s="800"/>
      <c r="E24" s="800"/>
      <c r="F24" s="800"/>
      <c r="G24" s="800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  <c r="AJ24" s="800"/>
      <c r="AK24" s="800"/>
      <c r="AL24" s="800"/>
      <c r="AM24" s="800"/>
      <c r="AN24" s="800"/>
      <c r="AO24" s="800"/>
      <c r="AP24" s="800"/>
      <c r="AQ24" s="800"/>
      <c r="AR24" s="800"/>
      <c r="AS24" s="800"/>
      <c r="AT24" s="800"/>
      <c r="AU24" s="800"/>
      <c r="AV24" s="800"/>
      <c r="AW24" s="800"/>
      <c r="AX24" s="800"/>
    </row>
    <row r="25" spans="1:50" ht="13.5" thickBot="1">
      <c r="A25" s="765">
        <v>1</v>
      </c>
      <c r="B25" s="765"/>
      <c r="C25" s="765"/>
      <c r="D25" s="765">
        <v>2</v>
      </c>
      <c r="E25" s="765"/>
      <c r="F25" s="765"/>
      <c r="G25" s="765"/>
      <c r="H25" s="765">
        <v>3</v>
      </c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94">
        <v>4</v>
      </c>
      <c r="T25" s="794"/>
      <c r="U25" s="794"/>
      <c r="V25" s="794">
        <v>5</v>
      </c>
      <c r="W25" s="794"/>
      <c r="X25" s="794"/>
      <c r="Y25" s="794"/>
      <c r="Z25" s="794">
        <v>6</v>
      </c>
      <c r="AA25" s="794"/>
      <c r="AB25" s="794"/>
      <c r="AC25" s="794"/>
      <c r="AD25" s="794"/>
      <c r="AE25" s="802">
        <v>7</v>
      </c>
      <c r="AF25" s="802"/>
      <c r="AG25" s="802"/>
      <c r="AH25" s="802"/>
      <c r="AI25" s="802"/>
      <c r="AJ25" s="794">
        <v>8</v>
      </c>
      <c r="AK25" s="794"/>
      <c r="AL25" s="794"/>
      <c r="AM25" s="794"/>
      <c r="AN25" s="794"/>
      <c r="AO25" s="794">
        <v>9</v>
      </c>
      <c r="AP25" s="794"/>
      <c r="AQ25" s="794"/>
      <c r="AR25" s="794"/>
      <c r="AS25" s="794"/>
      <c r="AT25" s="765">
        <v>10</v>
      </c>
      <c r="AU25" s="765"/>
      <c r="AV25" s="765"/>
      <c r="AW25" s="765"/>
      <c r="AX25" s="765"/>
    </row>
    <row r="26" spans="1:50" ht="13.5" customHeight="1" thickBot="1">
      <c r="A26" s="795"/>
      <c r="B26" s="795"/>
      <c r="C26" s="795"/>
      <c r="D26" s="795"/>
      <c r="E26" s="795"/>
      <c r="F26" s="795"/>
      <c r="G26" s="795"/>
      <c r="H26" s="793" t="s">
        <v>329</v>
      </c>
      <c r="I26" s="793"/>
      <c r="J26" s="793"/>
      <c r="K26" s="793"/>
      <c r="L26" s="793"/>
      <c r="M26" s="793"/>
      <c r="N26" s="793"/>
      <c r="O26" s="793"/>
      <c r="P26" s="793"/>
      <c r="Q26" s="793"/>
      <c r="R26" s="780"/>
      <c r="S26" s="798"/>
      <c r="T26" s="799"/>
      <c r="U26" s="799"/>
      <c r="V26" s="791">
        <v>101</v>
      </c>
      <c r="W26" s="791"/>
      <c r="X26" s="791"/>
      <c r="Y26" s="791"/>
      <c r="Z26" s="791">
        <v>77.3</v>
      </c>
      <c r="AA26" s="791"/>
      <c r="AB26" s="791"/>
      <c r="AC26" s="791"/>
      <c r="AD26" s="791"/>
      <c r="AE26" s="790">
        <f>Z26*V26</f>
        <v>7807.2999999999993</v>
      </c>
      <c r="AF26" s="790"/>
      <c r="AG26" s="790"/>
      <c r="AH26" s="790"/>
      <c r="AI26" s="790"/>
      <c r="AJ26" s="791">
        <v>51.5</v>
      </c>
      <c r="AK26" s="791"/>
      <c r="AL26" s="791"/>
      <c r="AM26" s="791"/>
      <c r="AN26" s="791"/>
      <c r="AO26" s="791">
        <f>AJ26*V26</f>
        <v>5201.5</v>
      </c>
      <c r="AP26" s="791"/>
      <c r="AQ26" s="791"/>
      <c r="AR26" s="791"/>
      <c r="AS26" s="792"/>
      <c r="AT26" s="776"/>
      <c r="AU26" s="793"/>
      <c r="AV26" s="793"/>
      <c r="AW26" s="793"/>
      <c r="AX26" s="793"/>
    </row>
    <row r="27" spans="1:50" ht="13.5" customHeight="1" thickBot="1">
      <c r="A27" s="795"/>
      <c r="B27" s="795"/>
      <c r="C27" s="795"/>
      <c r="D27" s="795"/>
      <c r="E27" s="795"/>
      <c r="F27" s="795"/>
      <c r="G27" s="795"/>
      <c r="H27" s="793" t="s">
        <v>347</v>
      </c>
      <c r="I27" s="793"/>
      <c r="J27" s="793"/>
      <c r="K27" s="793"/>
      <c r="L27" s="793"/>
      <c r="M27" s="793"/>
      <c r="N27" s="793"/>
      <c r="O27" s="793"/>
      <c r="P27" s="793"/>
      <c r="Q27" s="793"/>
      <c r="R27" s="780"/>
      <c r="S27" s="796"/>
      <c r="T27" s="795"/>
      <c r="U27" s="795"/>
      <c r="V27" s="765">
        <v>101</v>
      </c>
      <c r="W27" s="765"/>
      <c r="X27" s="765"/>
      <c r="Y27" s="765"/>
      <c r="Z27" s="765">
        <v>2.7</v>
      </c>
      <c r="AA27" s="765"/>
      <c r="AB27" s="765"/>
      <c r="AC27" s="765"/>
      <c r="AD27" s="765"/>
      <c r="AE27" s="790">
        <f t="shared" ref="AE27:AE37" si="0">Z27*V27</f>
        <v>272.70000000000005</v>
      </c>
      <c r="AF27" s="790"/>
      <c r="AG27" s="790"/>
      <c r="AH27" s="790"/>
      <c r="AI27" s="790"/>
      <c r="AJ27" s="765">
        <v>2.7</v>
      </c>
      <c r="AK27" s="765"/>
      <c r="AL27" s="765"/>
      <c r="AM27" s="765"/>
      <c r="AN27" s="765"/>
      <c r="AO27" s="791">
        <f t="shared" ref="AO27:AO37" si="1">AJ27*V27</f>
        <v>272.70000000000005</v>
      </c>
      <c r="AP27" s="791"/>
      <c r="AQ27" s="791"/>
      <c r="AR27" s="791"/>
      <c r="AS27" s="792"/>
      <c r="AT27" s="776"/>
      <c r="AU27" s="793"/>
      <c r="AV27" s="793"/>
      <c r="AW27" s="793"/>
      <c r="AX27" s="793"/>
    </row>
    <row r="28" spans="1:50" ht="13.5" customHeight="1" thickBot="1">
      <c r="A28" s="795"/>
      <c r="B28" s="795"/>
      <c r="C28" s="795"/>
      <c r="D28" s="795"/>
      <c r="E28" s="795"/>
      <c r="F28" s="795"/>
      <c r="G28" s="795"/>
      <c r="H28" s="793" t="s">
        <v>330</v>
      </c>
      <c r="I28" s="793"/>
      <c r="J28" s="793"/>
      <c r="K28" s="793"/>
      <c r="L28" s="793"/>
      <c r="M28" s="793"/>
      <c r="N28" s="793"/>
      <c r="O28" s="793"/>
      <c r="P28" s="793"/>
      <c r="Q28" s="793"/>
      <c r="R28" s="780"/>
      <c r="S28" s="796"/>
      <c r="T28" s="795"/>
      <c r="U28" s="795"/>
      <c r="V28" s="765">
        <v>101</v>
      </c>
      <c r="W28" s="765"/>
      <c r="X28" s="765"/>
      <c r="Y28" s="765"/>
      <c r="Z28" s="765">
        <v>17.25</v>
      </c>
      <c r="AA28" s="765"/>
      <c r="AB28" s="765"/>
      <c r="AC28" s="765"/>
      <c r="AD28" s="765"/>
      <c r="AE28" s="790">
        <f t="shared" si="0"/>
        <v>1742.25</v>
      </c>
      <c r="AF28" s="790"/>
      <c r="AG28" s="790"/>
      <c r="AH28" s="790"/>
      <c r="AI28" s="790"/>
      <c r="AJ28" s="797">
        <v>11.5</v>
      </c>
      <c r="AK28" s="797"/>
      <c r="AL28" s="797"/>
      <c r="AM28" s="797"/>
      <c r="AN28" s="797"/>
      <c r="AO28" s="791">
        <f t="shared" si="1"/>
        <v>1161.5</v>
      </c>
      <c r="AP28" s="791"/>
      <c r="AQ28" s="791"/>
      <c r="AR28" s="791"/>
      <c r="AS28" s="792"/>
      <c r="AT28" s="776"/>
      <c r="AU28" s="793"/>
      <c r="AV28" s="793"/>
      <c r="AW28" s="793"/>
      <c r="AX28" s="793"/>
    </row>
    <row r="29" spans="1:50" ht="13.5" customHeight="1" thickBot="1">
      <c r="A29" s="777"/>
      <c r="B29" s="778"/>
      <c r="C29" s="779"/>
      <c r="D29" s="777"/>
      <c r="E29" s="778"/>
      <c r="F29" s="778"/>
      <c r="G29" s="779"/>
      <c r="H29" s="780"/>
      <c r="I29" s="775"/>
      <c r="J29" s="775"/>
      <c r="K29" s="775"/>
      <c r="L29" s="775"/>
      <c r="M29" s="775"/>
      <c r="N29" s="775"/>
      <c r="O29" s="775"/>
      <c r="P29" s="775"/>
      <c r="Q29" s="775"/>
      <c r="R29" s="775"/>
      <c r="S29" s="781"/>
      <c r="T29" s="778"/>
      <c r="U29" s="779"/>
      <c r="V29" s="770"/>
      <c r="W29" s="771"/>
      <c r="X29" s="771"/>
      <c r="Y29" s="772"/>
      <c r="Z29" s="770"/>
      <c r="AA29" s="771"/>
      <c r="AB29" s="771"/>
      <c r="AC29" s="771"/>
      <c r="AD29" s="772"/>
      <c r="AE29" s="790">
        <f t="shared" si="0"/>
        <v>0</v>
      </c>
      <c r="AF29" s="790"/>
      <c r="AG29" s="790"/>
      <c r="AH29" s="790"/>
      <c r="AI29" s="790"/>
      <c r="AJ29" s="770"/>
      <c r="AK29" s="771"/>
      <c r="AL29" s="771"/>
      <c r="AM29" s="771"/>
      <c r="AN29" s="772"/>
      <c r="AO29" s="791">
        <f t="shared" si="1"/>
        <v>0</v>
      </c>
      <c r="AP29" s="791"/>
      <c r="AQ29" s="791"/>
      <c r="AR29" s="791"/>
      <c r="AS29" s="792"/>
      <c r="AT29" s="775"/>
      <c r="AU29" s="775"/>
      <c r="AV29" s="775"/>
      <c r="AW29" s="775"/>
      <c r="AX29" s="776"/>
    </row>
    <row r="30" spans="1:50" ht="13.5" customHeight="1" thickBot="1">
      <c r="A30" s="777"/>
      <c r="B30" s="778"/>
      <c r="C30" s="779"/>
      <c r="D30" s="777"/>
      <c r="E30" s="778"/>
      <c r="F30" s="778"/>
      <c r="G30" s="779"/>
      <c r="H30" s="780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81"/>
      <c r="T30" s="778"/>
      <c r="U30" s="779"/>
      <c r="V30" s="770"/>
      <c r="W30" s="771"/>
      <c r="X30" s="771"/>
      <c r="Y30" s="772"/>
      <c r="Z30" s="770"/>
      <c r="AA30" s="771"/>
      <c r="AB30" s="771"/>
      <c r="AC30" s="771"/>
      <c r="AD30" s="772"/>
      <c r="AE30" s="790">
        <f t="shared" si="0"/>
        <v>0</v>
      </c>
      <c r="AF30" s="790"/>
      <c r="AG30" s="790"/>
      <c r="AH30" s="790"/>
      <c r="AI30" s="790"/>
      <c r="AJ30" s="770"/>
      <c r="AK30" s="771"/>
      <c r="AL30" s="771"/>
      <c r="AM30" s="771"/>
      <c r="AN30" s="772"/>
      <c r="AO30" s="791">
        <f t="shared" si="1"/>
        <v>0</v>
      </c>
      <c r="AP30" s="791"/>
      <c r="AQ30" s="791"/>
      <c r="AR30" s="791"/>
      <c r="AS30" s="792"/>
      <c r="AT30" s="775"/>
      <c r="AU30" s="775"/>
      <c r="AV30" s="775"/>
      <c r="AW30" s="775"/>
      <c r="AX30" s="776"/>
    </row>
    <row r="31" spans="1:50" ht="13.5" customHeight="1" thickBot="1">
      <c r="A31" s="777"/>
      <c r="B31" s="778"/>
      <c r="C31" s="779"/>
      <c r="D31" s="777"/>
      <c r="E31" s="778"/>
      <c r="F31" s="778"/>
      <c r="G31" s="779"/>
      <c r="H31" s="780"/>
      <c r="I31" s="775"/>
      <c r="J31" s="775"/>
      <c r="K31" s="775"/>
      <c r="L31" s="775"/>
      <c r="M31" s="775"/>
      <c r="N31" s="775"/>
      <c r="O31" s="775"/>
      <c r="P31" s="775"/>
      <c r="Q31" s="775"/>
      <c r="R31" s="775"/>
      <c r="S31" s="781"/>
      <c r="T31" s="778"/>
      <c r="U31" s="779"/>
      <c r="V31" s="770"/>
      <c r="W31" s="771"/>
      <c r="X31" s="771"/>
      <c r="Y31" s="772"/>
      <c r="Z31" s="770"/>
      <c r="AA31" s="771"/>
      <c r="AB31" s="771"/>
      <c r="AC31" s="771"/>
      <c r="AD31" s="772"/>
      <c r="AE31" s="790">
        <f t="shared" si="0"/>
        <v>0</v>
      </c>
      <c r="AF31" s="790"/>
      <c r="AG31" s="790"/>
      <c r="AH31" s="790"/>
      <c r="AI31" s="790"/>
      <c r="AJ31" s="770"/>
      <c r="AK31" s="771"/>
      <c r="AL31" s="771"/>
      <c r="AM31" s="771"/>
      <c r="AN31" s="772"/>
      <c r="AO31" s="791">
        <f t="shared" si="1"/>
        <v>0</v>
      </c>
      <c r="AP31" s="791"/>
      <c r="AQ31" s="791"/>
      <c r="AR31" s="791"/>
      <c r="AS31" s="792"/>
      <c r="AT31" s="775"/>
      <c r="AU31" s="775"/>
      <c r="AV31" s="775"/>
      <c r="AW31" s="775"/>
      <c r="AX31" s="776"/>
    </row>
    <row r="32" spans="1:50" ht="13.5" customHeight="1" thickBot="1">
      <c r="A32" s="777"/>
      <c r="B32" s="778"/>
      <c r="C32" s="779"/>
      <c r="D32" s="777"/>
      <c r="E32" s="778"/>
      <c r="F32" s="778"/>
      <c r="G32" s="779"/>
      <c r="H32" s="780"/>
      <c r="I32" s="775"/>
      <c r="J32" s="775"/>
      <c r="K32" s="775"/>
      <c r="L32" s="775"/>
      <c r="M32" s="775"/>
      <c r="N32" s="775"/>
      <c r="O32" s="775"/>
      <c r="P32" s="775"/>
      <c r="Q32" s="775"/>
      <c r="R32" s="775"/>
      <c r="S32" s="781"/>
      <c r="T32" s="778"/>
      <c r="U32" s="779"/>
      <c r="V32" s="770"/>
      <c r="W32" s="771"/>
      <c r="X32" s="771"/>
      <c r="Y32" s="772"/>
      <c r="Z32" s="770"/>
      <c r="AA32" s="771"/>
      <c r="AB32" s="771"/>
      <c r="AC32" s="771"/>
      <c r="AD32" s="772"/>
      <c r="AE32" s="790">
        <f t="shared" si="0"/>
        <v>0</v>
      </c>
      <c r="AF32" s="790"/>
      <c r="AG32" s="790"/>
      <c r="AH32" s="790"/>
      <c r="AI32" s="790"/>
      <c r="AJ32" s="770"/>
      <c r="AK32" s="771"/>
      <c r="AL32" s="771"/>
      <c r="AM32" s="771"/>
      <c r="AN32" s="772"/>
      <c r="AO32" s="791">
        <f t="shared" si="1"/>
        <v>0</v>
      </c>
      <c r="AP32" s="791"/>
      <c r="AQ32" s="791"/>
      <c r="AR32" s="791"/>
      <c r="AS32" s="792"/>
      <c r="AT32" s="775"/>
      <c r="AU32" s="775"/>
      <c r="AV32" s="775"/>
      <c r="AW32" s="775"/>
      <c r="AX32" s="776"/>
    </row>
    <row r="33" spans="1:50" ht="13.5" customHeight="1" thickBot="1">
      <c r="A33" s="777"/>
      <c r="B33" s="778"/>
      <c r="C33" s="779"/>
      <c r="D33" s="777"/>
      <c r="E33" s="778"/>
      <c r="F33" s="778"/>
      <c r="G33" s="779"/>
      <c r="H33" s="780"/>
      <c r="I33" s="775"/>
      <c r="J33" s="775"/>
      <c r="K33" s="775"/>
      <c r="L33" s="775"/>
      <c r="M33" s="775"/>
      <c r="N33" s="775"/>
      <c r="O33" s="775"/>
      <c r="P33" s="775"/>
      <c r="Q33" s="775"/>
      <c r="R33" s="775"/>
      <c r="S33" s="781"/>
      <c r="T33" s="778"/>
      <c r="U33" s="779"/>
      <c r="V33" s="770"/>
      <c r="W33" s="771"/>
      <c r="X33" s="771"/>
      <c r="Y33" s="772"/>
      <c r="Z33" s="770"/>
      <c r="AA33" s="771"/>
      <c r="AB33" s="771"/>
      <c r="AC33" s="771"/>
      <c r="AD33" s="772"/>
      <c r="AE33" s="790">
        <f t="shared" si="0"/>
        <v>0</v>
      </c>
      <c r="AF33" s="790"/>
      <c r="AG33" s="790"/>
      <c r="AH33" s="790"/>
      <c r="AI33" s="790"/>
      <c r="AJ33" s="770"/>
      <c r="AK33" s="771"/>
      <c r="AL33" s="771"/>
      <c r="AM33" s="771"/>
      <c r="AN33" s="772"/>
      <c r="AO33" s="791">
        <f t="shared" si="1"/>
        <v>0</v>
      </c>
      <c r="AP33" s="791"/>
      <c r="AQ33" s="791"/>
      <c r="AR33" s="791"/>
      <c r="AS33" s="792"/>
      <c r="AT33" s="775"/>
      <c r="AU33" s="775"/>
      <c r="AV33" s="775"/>
      <c r="AW33" s="775"/>
      <c r="AX33" s="776"/>
    </row>
    <row r="34" spans="1:50" ht="13.5" customHeight="1" thickBot="1">
      <c r="A34" s="777"/>
      <c r="B34" s="778"/>
      <c r="C34" s="779"/>
      <c r="D34" s="777"/>
      <c r="E34" s="778"/>
      <c r="F34" s="778"/>
      <c r="G34" s="779"/>
      <c r="H34" s="784"/>
      <c r="I34" s="785"/>
      <c r="J34" s="785"/>
      <c r="K34" s="785"/>
      <c r="L34" s="785"/>
      <c r="M34" s="785"/>
      <c r="N34" s="785"/>
      <c r="O34" s="785"/>
      <c r="P34" s="785"/>
      <c r="Q34" s="785"/>
      <c r="R34" s="786"/>
      <c r="S34" s="781"/>
      <c r="T34" s="778"/>
      <c r="U34" s="779"/>
      <c r="V34" s="770"/>
      <c r="W34" s="771"/>
      <c r="X34" s="771"/>
      <c r="Y34" s="772"/>
      <c r="Z34" s="770"/>
      <c r="AA34" s="771"/>
      <c r="AB34" s="771"/>
      <c r="AC34" s="771"/>
      <c r="AD34" s="772"/>
      <c r="AE34" s="790">
        <f>Z34*V34</f>
        <v>0</v>
      </c>
      <c r="AF34" s="790"/>
      <c r="AG34" s="790"/>
      <c r="AH34" s="790"/>
      <c r="AI34" s="790"/>
      <c r="AJ34" s="770"/>
      <c r="AK34" s="771"/>
      <c r="AL34" s="771"/>
      <c r="AM34" s="771"/>
      <c r="AN34" s="772"/>
      <c r="AO34" s="791">
        <f t="shared" si="1"/>
        <v>0</v>
      </c>
      <c r="AP34" s="791"/>
      <c r="AQ34" s="791"/>
      <c r="AR34" s="791"/>
      <c r="AS34" s="792"/>
      <c r="AT34" s="837"/>
      <c r="AU34" s="838"/>
      <c r="AV34" s="838"/>
      <c r="AW34" s="838"/>
      <c r="AX34" s="839"/>
    </row>
    <row r="35" spans="1:50" ht="12.75" customHeight="1">
      <c r="A35" s="777"/>
      <c r="B35" s="778"/>
      <c r="C35" s="779"/>
      <c r="D35" s="777"/>
      <c r="E35" s="778"/>
      <c r="F35" s="778"/>
      <c r="G35" s="779"/>
      <c r="H35" s="787"/>
      <c r="I35" s="788"/>
      <c r="J35" s="788"/>
      <c r="K35" s="788"/>
      <c r="L35" s="788"/>
      <c r="M35" s="788"/>
      <c r="N35" s="788"/>
      <c r="O35" s="788"/>
      <c r="P35" s="788"/>
      <c r="Q35" s="788"/>
      <c r="R35" s="789"/>
      <c r="S35" s="781"/>
      <c r="T35" s="778"/>
      <c r="U35" s="779"/>
      <c r="V35" s="770"/>
      <c r="W35" s="771"/>
      <c r="X35" s="771"/>
      <c r="Y35" s="772"/>
      <c r="Z35" s="770"/>
      <c r="AA35" s="771"/>
      <c r="AB35" s="771"/>
      <c r="AC35" s="771"/>
      <c r="AD35" s="772"/>
      <c r="AE35" s="790">
        <f t="shared" si="0"/>
        <v>0</v>
      </c>
      <c r="AF35" s="790"/>
      <c r="AG35" s="790"/>
      <c r="AH35" s="790"/>
      <c r="AI35" s="790"/>
      <c r="AJ35" s="770"/>
      <c r="AK35" s="771"/>
      <c r="AL35" s="771"/>
      <c r="AM35" s="771"/>
      <c r="AN35" s="772"/>
      <c r="AO35" s="791">
        <f t="shared" si="1"/>
        <v>0</v>
      </c>
      <c r="AP35" s="791"/>
      <c r="AQ35" s="791"/>
      <c r="AR35" s="791"/>
      <c r="AS35" s="792"/>
      <c r="AT35" s="837"/>
      <c r="AU35" s="838"/>
      <c r="AV35" s="838"/>
      <c r="AW35" s="838"/>
      <c r="AX35" s="839"/>
    </row>
    <row r="36" spans="1:50" ht="12.75" customHeight="1">
      <c r="A36" s="777"/>
      <c r="B36" s="778"/>
      <c r="C36" s="779"/>
      <c r="D36" s="777"/>
      <c r="E36" s="778"/>
      <c r="F36" s="778"/>
      <c r="G36" s="779"/>
      <c r="H36" s="780"/>
      <c r="I36" s="775"/>
      <c r="J36" s="775"/>
      <c r="K36" s="775"/>
      <c r="L36" s="775"/>
      <c r="M36" s="775"/>
      <c r="N36" s="775"/>
      <c r="O36" s="775"/>
      <c r="P36" s="775"/>
      <c r="Q36" s="775"/>
      <c r="R36" s="775"/>
      <c r="S36" s="781"/>
      <c r="T36" s="778"/>
      <c r="U36" s="779"/>
      <c r="V36" s="770"/>
      <c r="W36" s="771"/>
      <c r="X36" s="771"/>
      <c r="Y36" s="772"/>
      <c r="Z36" s="770"/>
      <c r="AA36" s="771"/>
      <c r="AB36" s="771"/>
      <c r="AC36" s="771"/>
      <c r="AD36" s="772"/>
      <c r="AE36" s="767">
        <f t="shared" si="0"/>
        <v>0</v>
      </c>
      <c r="AF36" s="768"/>
      <c r="AG36" s="768"/>
      <c r="AH36" s="768"/>
      <c r="AI36" s="769"/>
      <c r="AJ36" s="770"/>
      <c r="AK36" s="771"/>
      <c r="AL36" s="771"/>
      <c r="AM36" s="771"/>
      <c r="AN36" s="772"/>
      <c r="AO36" s="770">
        <f t="shared" si="1"/>
        <v>0</v>
      </c>
      <c r="AP36" s="771"/>
      <c r="AQ36" s="771"/>
      <c r="AR36" s="771"/>
      <c r="AS36" s="773"/>
      <c r="AT36" s="775"/>
      <c r="AU36" s="775"/>
      <c r="AV36" s="775"/>
      <c r="AW36" s="775"/>
      <c r="AX36" s="776"/>
    </row>
    <row r="37" spans="1:50" ht="13.5" customHeight="1" thickBot="1">
      <c r="A37" s="777"/>
      <c r="B37" s="778"/>
      <c r="C37" s="779"/>
      <c r="D37" s="777"/>
      <c r="E37" s="778"/>
      <c r="F37" s="778"/>
      <c r="G37" s="779"/>
      <c r="H37" s="780"/>
      <c r="I37" s="775"/>
      <c r="J37" s="775"/>
      <c r="K37" s="775"/>
      <c r="L37" s="775"/>
      <c r="M37" s="775"/>
      <c r="N37" s="775"/>
      <c r="O37" s="775"/>
      <c r="P37" s="775"/>
      <c r="Q37" s="775"/>
      <c r="R37" s="775"/>
      <c r="S37" s="781"/>
      <c r="T37" s="778"/>
      <c r="U37" s="779"/>
      <c r="V37" s="770"/>
      <c r="W37" s="771"/>
      <c r="X37" s="771"/>
      <c r="Y37" s="772"/>
      <c r="Z37" s="770"/>
      <c r="AA37" s="771"/>
      <c r="AB37" s="771"/>
      <c r="AC37" s="771"/>
      <c r="AD37" s="772"/>
      <c r="AE37" s="767">
        <f t="shared" si="0"/>
        <v>0</v>
      </c>
      <c r="AF37" s="768"/>
      <c r="AG37" s="768"/>
      <c r="AH37" s="768"/>
      <c r="AI37" s="769"/>
      <c r="AJ37" s="770"/>
      <c r="AK37" s="771"/>
      <c r="AL37" s="771"/>
      <c r="AM37" s="771"/>
      <c r="AN37" s="772"/>
      <c r="AO37" s="770">
        <f t="shared" si="1"/>
        <v>0</v>
      </c>
      <c r="AP37" s="771"/>
      <c r="AQ37" s="771"/>
      <c r="AR37" s="771"/>
      <c r="AS37" s="773"/>
      <c r="AT37" s="775"/>
      <c r="AU37" s="775"/>
      <c r="AV37" s="775"/>
      <c r="AW37" s="775"/>
      <c r="AX37" s="776"/>
    </row>
    <row r="38" spans="1:50">
      <c r="A38" s="760"/>
      <c r="B38" s="760"/>
      <c r="C38" s="760"/>
      <c r="D38" s="760"/>
      <c r="E38" s="760"/>
      <c r="F38" s="760"/>
      <c r="G38" s="760"/>
      <c r="H38" s="760"/>
      <c r="I38" s="760"/>
      <c r="J38" s="760"/>
      <c r="K38" s="760"/>
      <c r="L38" s="760"/>
      <c r="M38" s="760"/>
      <c r="N38" s="760"/>
      <c r="O38" s="760"/>
      <c r="P38" s="760"/>
      <c r="Q38" s="760"/>
      <c r="R38" s="760"/>
      <c r="S38" s="782" t="s">
        <v>105</v>
      </c>
      <c r="T38" s="782"/>
      <c r="U38" s="782"/>
      <c r="V38" s="783"/>
      <c r="W38" s="755"/>
      <c r="X38" s="755"/>
      <c r="Y38" s="756"/>
      <c r="Z38" s="754" t="s">
        <v>149</v>
      </c>
      <c r="AA38" s="755"/>
      <c r="AB38" s="755"/>
      <c r="AC38" s="755"/>
      <c r="AD38" s="756"/>
      <c r="AE38" s="751">
        <f>SUM(AE26:AI37)</f>
        <v>9822.25</v>
      </c>
      <c r="AF38" s="752"/>
      <c r="AG38" s="752"/>
      <c r="AH38" s="752"/>
      <c r="AI38" s="753"/>
      <c r="AJ38" s="754" t="s">
        <v>149</v>
      </c>
      <c r="AK38" s="755"/>
      <c r="AL38" s="755"/>
      <c r="AM38" s="755"/>
      <c r="AN38" s="756"/>
      <c r="AO38" s="757">
        <f>SUM(AO26:AS37)</f>
        <v>6635.7</v>
      </c>
      <c r="AP38" s="758"/>
      <c r="AQ38" s="758"/>
      <c r="AR38" s="758"/>
      <c r="AS38" s="759"/>
      <c r="AT38" s="760"/>
      <c r="AU38" s="760"/>
      <c r="AV38" s="760"/>
      <c r="AW38" s="760"/>
      <c r="AX38" s="760"/>
    </row>
    <row r="39" spans="1:50">
      <c r="A39" s="760"/>
      <c r="B39" s="760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0"/>
      <c r="N39" s="760"/>
      <c r="O39" s="760"/>
      <c r="P39" s="760"/>
      <c r="Q39" s="760"/>
      <c r="R39" s="760"/>
      <c r="S39" s="764" t="s">
        <v>92</v>
      </c>
      <c r="T39" s="764"/>
      <c r="U39" s="764"/>
      <c r="V39" s="765"/>
      <c r="W39" s="765"/>
      <c r="X39" s="765"/>
      <c r="Y39" s="765"/>
      <c r="Z39" s="766" t="s">
        <v>149</v>
      </c>
      <c r="AA39" s="765"/>
      <c r="AB39" s="765"/>
      <c r="AC39" s="765"/>
      <c r="AD39" s="765"/>
      <c r="AE39" s="774"/>
      <c r="AF39" s="774"/>
      <c r="AG39" s="774"/>
      <c r="AH39" s="774"/>
      <c r="AI39" s="774"/>
      <c r="AJ39" s="766" t="s">
        <v>149</v>
      </c>
      <c r="AK39" s="765"/>
      <c r="AL39" s="765"/>
      <c r="AM39" s="765"/>
      <c r="AN39" s="765"/>
      <c r="AO39" s="765"/>
      <c r="AP39" s="765"/>
      <c r="AQ39" s="765"/>
      <c r="AR39" s="765"/>
      <c r="AS39" s="765"/>
      <c r="AT39" s="760"/>
      <c r="AU39" s="760"/>
      <c r="AV39" s="760"/>
      <c r="AW39" s="760"/>
      <c r="AX39" s="760"/>
    </row>
    <row r="40" spans="1:50">
      <c r="A40" s="137" t="s">
        <v>150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>
      <c r="A41" s="64" t="s">
        <v>151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59"/>
      <c r="O41" s="59"/>
      <c r="P41" s="59"/>
      <c r="Q41" s="59"/>
      <c r="R41" s="763"/>
      <c r="S41" s="763"/>
      <c r="T41" s="763"/>
      <c r="U41" s="763"/>
      <c r="V41" s="763"/>
      <c r="W41" s="763"/>
      <c r="X41" s="763"/>
      <c r="Y41" s="763"/>
      <c r="Z41" s="763"/>
      <c r="AA41" s="763"/>
      <c r="AB41" s="67"/>
      <c r="AC41" s="763" t="s">
        <v>273</v>
      </c>
      <c r="AD41" s="763"/>
      <c r="AE41" s="763"/>
      <c r="AF41" s="763"/>
      <c r="AG41" s="763"/>
      <c r="AH41" s="763"/>
      <c r="AI41" s="763"/>
      <c r="AJ41" s="763"/>
      <c r="AK41" s="763"/>
      <c r="AL41" s="763"/>
      <c r="AM41" s="763"/>
      <c r="AN41" s="763"/>
      <c r="AO41" s="763"/>
      <c r="AP41" s="763"/>
      <c r="AQ41" s="763"/>
      <c r="AR41" s="763"/>
      <c r="AS41" s="763"/>
      <c r="AT41" s="763"/>
      <c r="AU41" s="763"/>
      <c r="AV41" s="763"/>
      <c r="AW41" s="763"/>
      <c r="AX41" s="763"/>
    </row>
    <row r="42" spans="1:50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75"/>
      <c r="Q42" s="75"/>
      <c r="R42" s="750" t="s">
        <v>133</v>
      </c>
      <c r="S42" s="750"/>
      <c r="T42" s="750"/>
      <c r="U42" s="750"/>
      <c r="V42" s="750"/>
      <c r="W42" s="750"/>
      <c r="X42" s="750"/>
      <c r="Y42" s="750"/>
      <c r="Z42" s="750"/>
      <c r="AA42" s="750"/>
      <c r="AB42" s="76"/>
      <c r="AC42" s="750" t="s">
        <v>134</v>
      </c>
      <c r="AD42" s="750"/>
      <c r="AE42" s="750"/>
      <c r="AF42" s="750"/>
      <c r="AG42" s="750"/>
      <c r="AH42" s="750"/>
      <c r="AI42" s="750"/>
      <c r="AJ42" s="750"/>
      <c r="AK42" s="750"/>
      <c r="AL42" s="750"/>
      <c r="AM42" s="750"/>
      <c r="AN42" s="750"/>
      <c r="AO42" s="750"/>
      <c r="AP42" s="750"/>
      <c r="AQ42" s="750"/>
      <c r="AR42" s="750"/>
      <c r="AS42" s="750"/>
      <c r="AT42" s="750"/>
      <c r="AU42" s="750"/>
      <c r="AV42" s="750"/>
      <c r="AW42" s="750"/>
      <c r="AX42" s="750"/>
    </row>
    <row r="43" spans="1:50">
      <c r="A43" s="137"/>
      <c r="B43" s="137"/>
      <c r="C43" s="137"/>
      <c r="D43" s="137"/>
      <c r="E43" s="137"/>
      <c r="F43" s="137"/>
      <c r="G43" s="137"/>
      <c r="H43" s="763" t="s">
        <v>152</v>
      </c>
      <c r="I43" s="763"/>
      <c r="J43" s="763"/>
      <c r="K43" s="763"/>
      <c r="L43" s="763"/>
      <c r="M43" s="763"/>
      <c r="N43" s="763"/>
      <c r="O43" s="763"/>
      <c r="P43" s="763"/>
      <c r="Q43" s="763"/>
      <c r="R43" s="763"/>
      <c r="S43" s="64"/>
      <c r="T43" s="763"/>
      <c r="U43" s="763"/>
      <c r="V43" s="763"/>
      <c r="W43" s="763"/>
      <c r="X43" s="763"/>
      <c r="Y43" s="763"/>
      <c r="Z43" s="763"/>
      <c r="AA43" s="763"/>
      <c r="AB43" s="64"/>
      <c r="AC43" s="763" t="s">
        <v>273</v>
      </c>
      <c r="AD43" s="763"/>
      <c r="AE43" s="763"/>
      <c r="AF43" s="763"/>
      <c r="AG43" s="763"/>
      <c r="AH43" s="763"/>
      <c r="AI43" s="763"/>
      <c r="AJ43" s="763"/>
      <c r="AK43" s="763"/>
      <c r="AL43" s="763"/>
      <c r="AM43" s="763"/>
      <c r="AN43" s="763"/>
      <c r="AO43" s="763"/>
      <c r="AP43" s="763"/>
      <c r="AQ43" s="763"/>
      <c r="AR43" s="763"/>
      <c r="AS43" s="763"/>
      <c r="AT43" s="763"/>
      <c r="AU43" s="763"/>
      <c r="AV43" s="763"/>
      <c r="AW43" s="763"/>
      <c r="AX43" s="763"/>
    </row>
    <row r="44" spans="1:50">
      <c r="A44" s="59"/>
      <c r="B44" s="59"/>
      <c r="C44" s="59"/>
      <c r="D44" s="59"/>
      <c r="E44" s="59"/>
      <c r="F44" s="59"/>
      <c r="G44" s="59"/>
      <c r="H44" s="750" t="s">
        <v>130</v>
      </c>
      <c r="I44" s="750"/>
      <c r="J44" s="750"/>
      <c r="K44" s="750"/>
      <c r="L44" s="750"/>
      <c r="M44" s="750"/>
      <c r="N44" s="750"/>
      <c r="O44" s="750"/>
      <c r="P44" s="750"/>
      <c r="Q44" s="750"/>
      <c r="R44" s="750"/>
      <c r="S44" s="77"/>
      <c r="T44" s="750" t="s">
        <v>133</v>
      </c>
      <c r="U44" s="750"/>
      <c r="V44" s="750"/>
      <c r="W44" s="750"/>
      <c r="X44" s="750"/>
      <c r="Y44" s="750"/>
      <c r="Z44" s="750"/>
      <c r="AA44" s="750"/>
      <c r="AB44" s="77"/>
      <c r="AC44" s="750" t="s">
        <v>134</v>
      </c>
      <c r="AD44" s="750"/>
      <c r="AE44" s="750"/>
      <c r="AF44" s="750"/>
      <c r="AG44" s="750"/>
      <c r="AH44" s="750"/>
      <c r="AI44" s="750"/>
      <c r="AJ44" s="750"/>
      <c r="AK44" s="750"/>
      <c r="AL44" s="750"/>
      <c r="AM44" s="750"/>
      <c r="AN44" s="750"/>
      <c r="AO44" s="750"/>
      <c r="AP44" s="750"/>
      <c r="AQ44" s="750"/>
      <c r="AR44" s="750"/>
      <c r="AS44" s="750"/>
      <c r="AT44" s="750"/>
      <c r="AU44" s="750"/>
      <c r="AV44" s="750"/>
      <c r="AW44" s="750"/>
      <c r="AX44" s="750"/>
    </row>
    <row r="45" spans="1:50">
      <c r="A45" s="59"/>
      <c r="B45" s="59"/>
      <c r="C45" s="59"/>
      <c r="D45" s="59"/>
      <c r="E45" s="59"/>
      <c r="F45" s="59"/>
      <c r="G45" s="59"/>
      <c r="H45" s="763"/>
      <c r="I45" s="763"/>
      <c r="J45" s="763"/>
      <c r="K45" s="763"/>
      <c r="L45" s="763"/>
      <c r="M45" s="763"/>
      <c r="N45" s="763"/>
      <c r="O45" s="763"/>
      <c r="P45" s="763"/>
      <c r="Q45" s="763"/>
      <c r="R45" s="763"/>
      <c r="S45" s="67"/>
      <c r="T45" s="763"/>
      <c r="U45" s="763"/>
      <c r="V45" s="763"/>
      <c r="W45" s="763"/>
      <c r="X45" s="763"/>
      <c r="Y45" s="763"/>
      <c r="Z45" s="763"/>
      <c r="AA45" s="763"/>
      <c r="AB45" s="67"/>
      <c r="AC45" s="763"/>
      <c r="AD45" s="763"/>
      <c r="AE45" s="763"/>
      <c r="AF45" s="763"/>
      <c r="AG45" s="763"/>
      <c r="AH45" s="763"/>
      <c r="AI45" s="763"/>
      <c r="AJ45" s="763"/>
      <c r="AK45" s="763"/>
      <c r="AL45" s="763"/>
      <c r="AM45" s="763"/>
      <c r="AN45" s="763"/>
      <c r="AO45" s="763"/>
      <c r="AP45" s="763"/>
      <c r="AQ45" s="763"/>
      <c r="AR45" s="763"/>
      <c r="AS45" s="763"/>
      <c r="AT45" s="763"/>
      <c r="AU45" s="763"/>
      <c r="AV45" s="763"/>
      <c r="AW45" s="763"/>
      <c r="AX45" s="763"/>
    </row>
    <row r="46" spans="1:50">
      <c r="A46" s="59"/>
      <c r="B46" s="59"/>
      <c r="C46" s="59"/>
      <c r="D46" s="59"/>
      <c r="E46" s="59"/>
      <c r="F46" s="59"/>
      <c r="G46" s="59"/>
      <c r="H46" s="750" t="s">
        <v>130</v>
      </c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7"/>
      <c r="T46" s="750" t="s">
        <v>133</v>
      </c>
      <c r="U46" s="750"/>
      <c r="V46" s="750"/>
      <c r="W46" s="750"/>
      <c r="X46" s="750"/>
      <c r="Y46" s="750"/>
      <c r="Z46" s="750"/>
      <c r="AA46" s="750"/>
      <c r="AB46" s="77"/>
      <c r="AC46" s="750" t="s">
        <v>134</v>
      </c>
      <c r="AD46" s="750"/>
      <c r="AE46" s="750"/>
      <c r="AF46" s="750"/>
      <c r="AG46" s="750"/>
      <c r="AH46" s="750"/>
      <c r="AI46" s="750"/>
      <c r="AJ46" s="750"/>
      <c r="AK46" s="750"/>
      <c r="AL46" s="750"/>
      <c r="AM46" s="750"/>
      <c r="AN46" s="750"/>
      <c r="AO46" s="750"/>
      <c r="AP46" s="750"/>
      <c r="AQ46" s="750"/>
      <c r="AR46" s="750"/>
      <c r="AS46" s="750"/>
      <c r="AT46" s="750"/>
      <c r="AU46" s="750"/>
      <c r="AV46" s="750"/>
      <c r="AW46" s="750"/>
      <c r="AX46" s="750"/>
    </row>
    <row r="47" spans="1:50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75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1:50">
      <c r="A48" s="66" t="s">
        <v>153</v>
      </c>
      <c r="B48" s="137"/>
      <c r="C48" s="137"/>
      <c r="D48" s="137"/>
      <c r="E48" s="137"/>
      <c r="F48" s="137"/>
      <c r="G48" s="137"/>
      <c r="H48" s="137"/>
      <c r="I48" s="761" t="s">
        <v>348</v>
      </c>
      <c r="J48" s="761"/>
      <c r="K48" s="761"/>
      <c r="L48" s="761"/>
      <c r="M48" s="761"/>
      <c r="N48" s="761"/>
      <c r="O48" s="761"/>
      <c r="P48" s="761"/>
      <c r="Q48" s="761"/>
      <c r="R48" s="761"/>
      <c r="S48" s="761"/>
      <c r="T48" s="761"/>
      <c r="U48" s="761"/>
      <c r="V48" s="761"/>
      <c r="W48" s="761"/>
      <c r="X48" s="761"/>
      <c r="Y48" s="761"/>
      <c r="Z48" s="761"/>
      <c r="AA48" s="761"/>
      <c r="AB48" s="761"/>
      <c r="AC48" s="761"/>
      <c r="AD48" s="761"/>
      <c r="AE48" s="761"/>
      <c r="AF48" s="761"/>
      <c r="AG48" s="761"/>
      <c r="AH48" s="761"/>
      <c r="AI48" s="761"/>
      <c r="AJ48" s="761"/>
      <c r="AK48" s="761"/>
      <c r="AL48" s="761"/>
      <c r="AM48" s="761"/>
      <c r="AN48" s="761"/>
      <c r="AO48" s="761"/>
      <c r="AP48" s="761"/>
      <c r="AQ48" s="761"/>
      <c r="AR48" s="761"/>
      <c r="AS48" s="761"/>
      <c r="AT48" s="761"/>
      <c r="AU48" s="761"/>
      <c r="AV48" s="761"/>
      <c r="AW48" s="761"/>
      <c r="AX48" s="761"/>
    </row>
    <row r="49" spans="1:50">
      <c r="A49" s="137"/>
      <c r="B49" s="137"/>
      <c r="C49" s="137"/>
      <c r="D49" s="137"/>
      <c r="E49" s="137"/>
      <c r="F49" s="137"/>
      <c r="G49" s="137"/>
      <c r="H49" s="137"/>
      <c r="I49" s="750" t="s">
        <v>154</v>
      </c>
      <c r="J49" s="750"/>
      <c r="K49" s="750"/>
      <c r="L49" s="750"/>
      <c r="M49" s="750"/>
      <c r="N49" s="750"/>
      <c r="O49" s="750"/>
      <c r="P49" s="750"/>
      <c r="Q49" s="750"/>
      <c r="R49" s="750"/>
      <c r="S49" s="750"/>
      <c r="T49" s="750"/>
      <c r="U49" s="750"/>
      <c r="V49" s="750"/>
      <c r="W49" s="750"/>
      <c r="X49" s="750"/>
      <c r="Y49" s="750"/>
      <c r="Z49" s="750"/>
      <c r="AA49" s="750"/>
      <c r="AB49" s="750"/>
      <c r="AC49" s="750"/>
      <c r="AD49" s="750"/>
      <c r="AE49" s="750"/>
      <c r="AF49" s="750"/>
      <c r="AG49" s="750"/>
      <c r="AH49" s="750"/>
      <c r="AI49" s="750"/>
      <c r="AJ49" s="750"/>
      <c r="AK49" s="750"/>
      <c r="AL49" s="750"/>
      <c r="AM49" s="750"/>
      <c r="AN49" s="750"/>
      <c r="AO49" s="750"/>
      <c r="AP49" s="750"/>
      <c r="AQ49" s="750"/>
      <c r="AR49" s="750"/>
      <c r="AS49" s="750"/>
      <c r="AT49" s="750"/>
      <c r="AU49" s="750"/>
      <c r="AV49" s="750"/>
      <c r="AW49" s="750"/>
      <c r="AX49" s="750"/>
    </row>
    <row r="50" spans="1:50">
      <c r="A50" s="761"/>
      <c r="B50" s="761"/>
      <c r="C50" s="761"/>
      <c r="D50" s="761"/>
      <c r="E50" s="761"/>
      <c r="F50" s="761"/>
      <c r="G50" s="761"/>
      <c r="H50" s="761"/>
      <c r="I50" s="761"/>
      <c r="J50" s="761"/>
      <c r="K50" s="761"/>
      <c r="L50" s="761"/>
      <c r="M50" s="761"/>
      <c r="N50" s="761"/>
      <c r="O50" s="761"/>
      <c r="P50" s="761"/>
      <c r="Q50" s="761"/>
      <c r="R50" s="761"/>
      <c r="S50" s="761"/>
      <c r="T50" s="761"/>
      <c r="U50" s="761"/>
      <c r="V50" s="761"/>
      <c r="W50" s="761"/>
      <c r="X50" s="761"/>
      <c r="Y50" s="761"/>
      <c r="Z50" s="761"/>
      <c r="AA50" s="761"/>
      <c r="AB50" s="761"/>
      <c r="AC50" s="761"/>
      <c r="AD50" s="761"/>
      <c r="AE50" s="761"/>
      <c r="AF50" s="761"/>
      <c r="AG50" s="761"/>
      <c r="AH50" s="761"/>
      <c r="AI50" s="761"/>
      <c r="AJ50" s="761"/>
      <c r="AK50" s="761"/>
      <c r="AL50" s="761"/>
      <c r="AM50" s="761"/>
      <c r="AN50" s="761"/>
      <c r="AO50" s="761"/>
      <c r="AP50" s="762" t="s">
        <v>155</v>
      </c>
      <c r="AQ50" s="762"/>
      <c r="AR50" s="762"/>
      <c r="AS50" s="761">
        <v>25</v>
      </c>
      <c r="AT50" s="761"/>
      <c r="AU50" s="761"/>
      <c r="AV50" s="762" t="s">
        <v>156</v>
      </c>
      <c r="AW50" s="762"/>
      <c r="AX50" s="762"/>
    </row>
    <row r="51" spans="1:50">
      <c r="A51" s="137" t="s">
        <v>157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1:50">
      <c r="A52" s="137" t="s">
        <v>158</v>
      </c>
      <c r="B52" s="137"/>
      <c r="C52" s="137"/>
      <c r="D52" s="137"/>
      <c r="E52" s="761"/>
      <c r="F52" s="761"/>
      <c r="G52" s="761"/>
      <c r="H52" s="761"/>
      <c r="I52" s="761"/>
      <c r="J52" s="761"/>
      <c r="K52" s="761"/>
      <c r="L52" s="761"/>
      <c r="M52" s="761"/>
      <c r="N52" s="137"/>
      <c r="O52" s="761"/>
      <c r="P52" s="761"/>
      <c r="Q52" s="761"/>
      <c r="R52" s="761"/>
      <c r="S52" s="761"/>
      <c r="T52" s="761"/>
      <c r="U52" s="761"/>
      <c r="V52" s="761"/>
      <c r="W52" s="761"/>
      <c r="X52" s="761"/>
      <c r="Y52" s="761"/>
      <c r="Z52" s="761"/>
      <c r="AA52" s="761"/>
      <c r="AB52" s="761"/>
      <c r="AC52" s="761"/>
      <c r="AD52" s="761"/>
      <c r="AE52" s="761"/>
      <c r="AF52" s="761"/>
      <c r="AG52" s="761"/>
      <c r="AH52" s="761"/>
      <c r="AI52" s="761"/>
      <c r="AJ52" s="761"/>
      <c r="AK52" s="761"/>
      <c r="AL52" s="761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3" spans="1:50">
      <c r="A53" s="66"/>
      <c r="B53" s="137"/>
      <c r="C53" s="137"/>
      <c r="D53" s="137"/>
      <c r="E53" s="750" t="s">
        <v>133</v>
      </c>
      <c r="F53" s="750"/>
      <c r="G53" s="750"/>
      <c r="H53" s="750"/>
      <c r="I53" s="750"/>
      <c r="J53" s="750"/>
      <c r="K53" s="750"/>
      <c r="L53" s="750"/>
      <c r="M53" s="750"/>
      <c r="N53" s="74"/>
      <c r="O53" s="750" t="s">
        <v>134</v>
      </c>
      <c r="P53" s="750"/>
      <c r="Q53" s="750"/>
      <c r="R53" s="750"/>
      <c r="S53" s="750"/>
      <c r="T53" s="750"/>
      <c r="U53" s="750"/>
      <c r="V53" s="750"/>
      <c r="W53" s="750"/>
      <c r="X53" s="750"/>
      <c r="Y53" s="750"/>
      <c r="Z53" s="750"/>
      <c r="AA53" s="750"/>
      <c r="AB53" s="750"/>
      <c r="AC53" s="750"/>
      <c r="AD53" s="750"/>
      <c r="AE53" s="750"/>
      <c r="AF53" s="750"/>
      <c r="AG53" s="750"/>
      <c r="AH53" s="750"/>
      <c r="AI53" s="750"/>
      <c r="AJ53" s="750"/>
      <c r="AK53" s="750"/>
      <c r="AL53" s="750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</row>
    <row r="54" spans="1:50">
      <c r="A54" s="137" t="s">
        <v>159</v>
      </c>
      <c r="B54" s="66"/>
      <c r="C54" s="66"/>
      <c r="D54" s="66"/>
      <c r="E54" s="66"/>
      <c r="F54" s="66"/>
      <c r="G54" s="66"/>
      <c r="H54" s="66"/>
      <c r="I54" s="66"/>
      <c r="J54" s="66"/>
      <c r="K54" s="761"/>
      <c r="L54" s="761"/>
      <c r="M54" s="761"/>
      <c r="N54" s="761"/>
      <c r="O54" s="761"/>
      <c r="P54" s="761"/>
      <c r="Q54" s="761"/>
      <c r="R54" s="761"/>
      <c r="S54" s="761"/>
      <c r="T54" s="137"/>
      <c r="U54" s="761"/>
      <c r="V54" s="761"/>
      <c r="W54" s="761"/>
      <c r="X54" s="761"/>
      <c r="Y54" s="761"/>
      <c r="Z54" s="761"/>
      <c r="AA54" s="761"/>
      <c r="AB54" s="761"/>
      <c r="AC54" s="761"/>
      <c r="AD54" s="761"/>
      <c r="AE54" s="761"/>
      <c r="AF54" s="761"/>
      <c r="AG54" s="761"/>
      <c r="AH54" s="761"/>
      <c r="AI54" s="761"/>
      <c r="AJ54" s="761"/>
      <c r="AK54" s="761"/>
      <c r="AL54" s="761"/>
      <c r="AM54" s="59"/>
      <c r="AN54" s="59"/>
      <c r="AO54" s="59"/>
      <c r="AP54" s="59"/>
      <c r="AQ54" s="59"/>
      <c r="AR54" s="59"/>
      <c r="AS54" s="59"/>
      <c r="AT54" s="137"/>
      <c r="AU54" s="137"/>
      <c r="AV54" s="137"/>
      <c r="AW54" s="137"/>
      <c r="AX54" s="137"/>
    </row>
    <row r="55" spans="1:50">
      <c r="A55" s="137"/>
      <c r="B55" s="78"/>
      <c r="C55" s="59"/>
      <c r="D55" s="59"/>
      <c r="E55" s="59"/>
      <c r="F55" s="59"/>
      <c r="G55" s="59"/>
      <c r="H55" s="59"/>
      <c r="I55" s="59"/>
      <c r="J55" s="59"/>
      <c r="K55" s="750" t="s">
        <v>133</v>
      </c>
      <c r="L55" s="750"/>
      <c r="M55" s="750"/>
      <c r="N55" s="750"/>
      <c r="O55" s="750"/>
      <c r="P55" s="750"/>
      <c r="Q55" s="750"/>
      <c r="R55" s="750"/>
      <c r="S55" s="750"/>
      <c r="T55" s="77"/>
      <c r="U55" s="750" t="s">
        <v>134</v>
      </c>
      <c r="V55" s="750"/>
      <c r="W55" s="750"/>
      <c r="X55" s="750"/>
      <c r="Y55" s="750"/>
      <c r="Z55" s="750"/>
      <c r="AA55" s="750"/>
      <c r="AB55" s="750"/>
      <c r="AC55" s="750"/>
      <c r="AD55" s="750"/>
      <c r="AE55" s="750"/>
      <c r="AF55" s="750"/>
      <c r="AG55" s="750"/>
      <c r="AH55" s="750"/>
      <c r="AI55" s="750"/>
      <c r="AJ55" s="750"/>
      <c r="AK55" s="750"/>
      <c r="AL55" s="750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opLeftCell="F13" workbookViewId="0">
      <selection activeCell="K1" sqref="F1:K1048576"/>
    </sheetView>
  </sheetViews>
  <sheetFormatPr defaultRowHeight="12.75"/>
  <cols>
    <col min="1" max="1" width="29.85546875" hidden="1" customWidth="1"/>
    <col min="2" max="5" width="0" hidden="1" customWidth="1"/>
    <col min="7" max="7" width="18" customWidth="1"/>
  </cols>
  <sheetData>
    <row r="1" spans="6:11">
      <c r="F1" s="572" t="s">
        <v>302</v>
      </c>
      <c r="G1" s="572"/>
      <c r="H1" s="572"/>
      <c r="I1" s="572"/>
      <c r="J1" s="572"/>
      <c r="K1" s="572"/>
    </row>
    <row r="2" spans="6:11">
      <c r="F2" s="573" t="s">
        <v>239</v>
      </c>
      <c r="G2" s="574" t="s">
        <v>258</v>
      </c>
      <c r="H2" s="575">
        <v>0.21</v>
      </c>
      <c r="I2" s="575">
        <v>0.21</v>
      </c>
      <c r="J2" s="577" t="s">
        <v>198</v>
      </c>
      <c r="K2" s="577" t="s">
        <v>198</v>
      </c>
    </row>
    <row r="3" spans="6:11">
      <c r="F3" s="573" t="s">
        <v>251</v>
      </c>
      <c r="G3" s="574" t="s">
        <v>255</v>
      </c>
      <c r="H3" s="575">
        <v>1.2E-2</v>
      </c>
      <c r="I3" s="575">
        <v>1.2E-2</v>
      </c>
      <c r="J3" s="576">
        <v>97.5</v>
      </c>
      <c r="K3" s="576">
        <f>J3*I3</f>
        <v>1.17</v>
      </c>
    </row>
    <row r="4" spans="6:11" ht="22.5">
      <c r="F4" s="573" t="s">
        <v>253</v>
      </c>
      <c r="G4" s="574" t="s">
        <v>303</v>
      </c>
      <c r="H4" s="575">
        <v>1E-3</v>
      </c>
      <c r="I4" s="575">
        <v>1E-3</v>
      </c>
      <c r="J4" s="576">
        <v>675</v>
      </c>
      <c r="K4" s="576">
        <f>I4*J4</f>
        <v>0.67500000000000004</v>
      </c>
    </row>
    <row r="5" spans="6:11">
      <c r="F5" s="578" t="s">
        <v>299</v>
      </c>
      <c r="G5" s="578"/>
      <c r="H5" s="578"/>
      <c r="I5" s="578"/>
      <c r="J5" s="578"/>
      <c r="K5" s="576">
        <f>SUM(K3:K4)</f>
        <v>1.845</v>
      </c>
    </row>
    <row r="7" spans="6:11" ht="22.5">
      <c r="F7" s="572" t="s">
        <v>332</v>
      </c>
      <c r="G7" s="572"/>
      <c r="H7" s="572"/>
      <c r="I7" s="572"/>
      <c r="J7" s="572"/>
      <c r="K7" s="572"/>
    </row>
    <row r="8" spans="6:11">
      <c r="F8" s="573" t="s">
        <v>239</v>
      </c>
      <c r="G8" s="574" t="s">
        <v>333</v>
      </c>
      <c r="H8" s="575">
        <v>3.4000000000000002E-2</v>
      </c>
      <c r="I8" s="575">
        <v>3.7999999999999999E-2</v>
      </c>
      <c r="J8" s="576">
        <v>73.5</v>
      </c>
      <c r="K8" s="576">
        <f>J8*I8</f>
        <v>2.7930000000000001</v>
      </c>
    </row>
    <row r="9" spans="6:11">
      <c r="F9" s="573" t="s">
        <v>251</v>
      </c>
      <c r="G9" s="574" t="s">
        <v>252</v>
      </c>
      <c r="H9" s="575">
        <v>5.0000000000000001E-3</v>
      </c>
      <c r="I9" s="575">
        <v>5.0000000000000001E-3</v>
      </c>
      <c r="J9" s="576">
        <v>1020</v>
      </c>
      <c r="K9" s="576">
        <f>I9*J9</f>
        <v>5.1000000000000005</v>
      </c>
    </row>
    <row r="10" spans="6:11" ht="22.5">
      <c r="F10" s="573" t="s">
        <v>253</v>
      </c>
      <c r="G10" s="574" t="s">
        <v>321</v>
      </c>
      <c r="H10" s="575">
        <v>0.17</v>
      </c>
      <c r="I10" s="575">
        <v>0.17</v>
      </c>
      <c r="J10" s="576">
        <v>84.75</v>
      </c>
      <c r="K10" s="576">
        <f>J10*I10</f>
        <v>14.407500000000001</v>
      </c>
    </row>
    <row r="11" spans="6:11">
      <c r="F11" s="573" t="s">
        <v>254</v>
      </c>
      <c r="G11" s="574" t="s">
        <v>255</v>
      </c>
      <c r="H11" s="575">
        <v>5.0000000000000001E-3</v>
      </c>
      <c r="I11" s="575">
        <v>7.0000000000000001E-3</v>
      </c>
      <c r="J11" s="576">
        <v>97.5</v>
      </c>
      <c r="K11" s="576">
        <f>I11*J11</f>
        <v>0.6825</v>
      </c>
    </row>
    <row r="12" spans="6:11">
      <c r="F12" s="573" t="s">
        <v>256</v>
      </c>
      <c r="G12" s="574" t="s">
        <v>257</v>
      </c>
      <c r="H12" s="593">
        <v>6.9999999999999999E-4</v>
      </c>
      <c r="I12" s="593">
        <v>2.9999999999999997E-4</v>
      </c>
      <c r="J12" s="576">
        <v>18</v>
      </c>
      <c r="K12" s="576">
        <f>J12*I12</f>
        <v>5.3999999999999994E-3</v>
      </c>
    </row>
    <row r="13" spans="6:11">
      <c r="F13" s="578" t="s">
        <v>299</v>
      </c>
      <c r="G13" s="578"/>
      <c r="H13" s="578"/>
      <c r="I13" s="578"/>
      <c r="J13" s="578"/>
      <c r="K13" s="576">
        <f>SUM(K8:K12)</f>
        <v>22.988400000000002</v>
      </c>
    </row>
    <row r="15" spans="6:11" ht="15.75">
      <c r="F15" s="594" t="s">
        <v>334</v>
      </c>
      <c r="G15" s="594"/>
      <c r="H15" s="594"/>
      <c r="I15" s="594"/>
      <c r="J15" s="594"/>
      <c r="K15" s="594"/>
    </row>
    <row r="16" spans="6:11" ht="25.5">
      <c r="F16" s="570" t="s">
        <v>335</v>
      </c>
      <c r="G16" s="570"/>
      <c r="H16" s="570"/>
      <c r="I16" s="570"/>
      <c r="J16" s="570"/>
      <c r="K16" s="570"/>
    </row>
    <row r="17" spans="6:11">
      <c r="F17" s="507" t="s">
        <v>239</v>
      </c>
      <c r="G17" s="508" t="s">
        <v>258</v>
      </c>
      <c r="H17" s="509">
        <v>0.16</v>
      </c>
      <c r="I17" s="513">
        <v>0.16</v>
      </c>
      <c r="J17" s="510" t="s">
        <v>198</v>
      </c>
      <c r="K17" s="510" t="s">
        <v>198</v>
      </c>
    </row>
    <row r="18" spans="6:11" ht="22.5">
      <c r="F18" s="507" t="s">
        <v>251</v>
      </c>
      <c r="G18" s="508" t="s">
        <v>336</v>
      </c>
      <c r="H18" s="509">
        <v>5.5E-2</v>
      </c>
      <c r="I18" s="513">
        <v>5.5E-2</v>
      </c>
      <c r="J18" s="511">
        <v>105</v>
      </c>
      <c r="K18" s="511">
        <f>J18*I18</f>
        <v>5.7750000000000004</v>
      </c>
    </row>
    <row r="19" spans="6:11">
      <c r="F19" s="507" t="s">
        <v>253</v>
      </c>
      <c r="G19" s="508" t="s">
        <v>260</v>
      </c>
      <c r="H19" s="509">
        <v>8.0000000000000002E-3</v>
      </c>
      <c r="I19" s="513">
        <v>9.5200000000000007E-3</v>
      </c>
      <c r="J19" s="511">
        <v>45</v>
      </c>
      <c r="K19" s="511">
        <f>I19*J19</f>
        <v>0.4284</v>
      </c>
    </row>
    <row r="20" spans="6:11" ht="22.5">
      <c r="F20" s="507" t="s">
        <v>254</v>
      </c>
      <c r="G20" s="508" t="s">
        <v>262</v>
      </c>
      <c r="H20" s="509">
        <v>7.0000000000000001E-3</v>
      </c>
      <c r="I20" s="513">
        <v>6.8999999999999999E-3</v>
      </c>
      <c r="J20" s="511">
        <v>225</v>
      </c>
      <c r="K20" s="511">
        <f>J20*I20</f>
        <v>1.5525</v>
      </c>
    </row>
    <row r="21" spans="6:11">
      <c r="F21" s="507" t="s">
        <v>256</v>
      </c>
      <c r="G21" s="508" t="s">
        <v>264</v>
      </c>
      <c r="H21" s="509">
        <v>1.2E-2</v>
      </c>
      <c r="I21" s="513">
        <v>1.4999999999999999E-2</v>
      </c>
      <c r="J21" s="511">
        <v>52.5</v>
      </c>
      <c r="K21" s="511">
        <f>I21*J21</f>
        <v>0.78749999999999998</v>
      </c>
    </row>
    <row r="22" spans="6:11">
      <c r="F22" s="507" t="s">
        <v>259</v>
      </c>
      <c r="G22" s="508" t="s">
        <v>257</v>
      </c>
      <c r="H22" s="512">
        <v>5.9999999999999995E-4</v>
      </c>
      <c r="I22" s="513">
        <v>5.9999999999999995E-4</v>
      </c>
      <c r="J22" s="511">
        <v>18</v>
      </c>
      <c r="K22" s="511">
        <f>J22*I22</f>
        <v>1.0799999999999999E-2</v>
      </c>
    </row>
    <row r="23" spans="6:11">
      <c r="F23" s="507" t="s">
        <v>261</v>
      </c>
      <c r="G23" s="508" t="s">
        <v>300</v>
      </c>
      <c r="H23" s="509">
        <v>8.0000000000000002E-3</v>
      </c>
      <c r="I23" s="513">
        <v>8.5000000000000006E-3</v>
      </c>
      <c r="J23" s="511">
        <v>135</v>
      </c>
      <c r="K23" s="511">
        <f>I23*J23</f>
        <v>1.1475000000000002</v>
      </c>
    </row>
    <row r="24" spans="6:11">
      <c r="F24" s="507" t="s">
        <v>263</v>
      </c>
      <c r="G24" s="508" t="s">
        <v>320</v>
      </c>
      <c r="H24" s="509">
        <v>0.126</v>
      </c>
      <c r="I24" s="513">
        <v>0.12173</v>
      </c>
      <c r="J24" s="511">
        <v>555</v>
      </c>
      <c r="K24" s="511">
        <f>J24*I24</f>
        <v>67.560150000000007</v>
      </c>
    </row>
    <row r="25" spans="6:11">
      <c r="F25" s="561" t="s">
        <v>283</v>
      </c>
      <c r="G25" s="561"/>
      <c r="H25" s="561"/>
      <c r="I25" s="561"/>
      <c r="J25" s="561"/>
      <c r="K25" s="511">
        <f>SUM(K18:K24)</f>
        <v>77.26185000000001</v>
      </c>
    </row>
    <row r="27" spans="6:11">
      <c r="F27" s="572" t="s">
        <v>337</v>
      </c>
      <c r="G27" s="572"/>
      <c r="H27" s="572"/>
      <c r="I27" s="572"/>
      <c r="J27" s="572"/>
      <c r="K27" s="572"/>
    </row>
    <row r="28" spans="6:11">
      <c r="F28" s="507" t="s">
        <v>239</v>
      </c>
      <c r="G28" s="508" t="s">
        <v>258</v>
      </c>
      <c r="H28" s="509">
        <v>0.1</v>
      </c>
      <c r="I28" s="509">
        <v>0.1</v>
      </c>
      <c r="J28" s="510" t="s">
        <v>198</v>
      </c>
      <c r="K28" s="510" t="s">
        <v>198</v>
      </c>
    </row>
    <row r="29" spans="6:11" ht="22.5">
      <c r="F29" s="507" t="s">
        <v>251</v>
      </c>
      <c r="G29" s="508" t="s">
        <v>338</v>
      </c>
      <c r="H29" s="509">
        <v>1.4999999999999999E-2</v>
      </c>
      <c r="I29" s="509">
        <v>1.4999999999999999E-2</v>
      </c>
      <c r="J29" s="511">
        <v>585</v>
      </c>
      <c r="K29" s="511">
        <f>J29*I29</f>
        <v>8.7750000000000004</v>
      </c>
    </row>
    <row r="30" spans="6:11" ht="22.5">
      <c r="F30" s="507" t="s">
        <v>253</v>
      </c>
      <c r="G30" s="508" t="s">
        <v>321</v>
      </c>
      <c r="H30" s="509">
        <v>0.1</v>
      </c>
      <c r="I30" s="509">
        <v>0.1</v>
      </c>
      <c r="J30" s="511">
        <v>84.75</v>
      </c>
      <c r="K30" s="511">
        <f>I30*J30</f>
        <v>8.4749999999999996</v>
      </c>
    </row>
    <row r="31" spans="6:11">
      <c r="F31" s="561" t="s">
        <v>283</v>
      </c>
      <c r="G31" s="561"/>
      <c r="H31" s="561"/>
      <c r="I31" s="561"/>
      <c r="J31" s="561"/>
      <c r="K31" s="511">
        <f>SUM(K29:K30)</f>
        <v>17.25</v>
      </c>
    </row>
    <row r="33" spans="6:11" ht="22.5">
      <c r="F33" s="507" t="s">
        <v>239</v>
      </c>
      <c r="G33" s="508" t="s">
        <v>339</v>
      </c>
      <c r="H33" s="509">
        <v>0.2</v>
      </c>
      <c r="I33" s="509">
        <v>0.2</v>
      </c>
      <c r="J33" s="511">
        <v>67.5</v>
      </c>
      <c r="K33" s="511">
        <f>J33*I33</f>
        <v>13.5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zoomScale="40" zoomScaleNormal="40" zoomScaleSheetLayoutView="30" workbookViewId="0">
      <selection activeCell="AU67" sqref="AU67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3.42578125" customWidth="1"/>
    <col min="8" max="8" width="4.42578125" customWidth="1"/>
    <col min="9" max="9" width="0" hidden="1" customWidth="1"/>
    <col min="10" max="11" width="6" customWidth="1"/>
    <col min="12" max="12" width="0" hidden="1" customWidth="1"/>
    <col min="13" max="13" width="5.140625" customWidth="1"/>
    <col min="14" max="14" width="3.7109375" customWidth="1"/>
    <col min="15" max="15" width="10.85546875" hidden="1" customWidth="1"/>
    <col min="16" max="16" width="5.140625" customWidth="1"/>
    <col min="17" max="17" width="3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3" max="23" width="15.2851562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22.42578125" customWidth="1"/>
    <col min="30" max="30" width="0" hidden="1" customWidth="1"/>
    <col min="31" max="31" width="14.7109375" customWidth="1"/>
    <col min="32" max="32" width="17.28515625" customWidth="1"/>
    <col min="33" max="33" width="0" hidden="1" customWidth="1"/>
    <col min="34" max="34" width="14.5703125" customWidth="1"/>
    <col min="35" max="35" width="12.42578125" customWidth="1"/>
    <col min="36" max="36" width="0" hidden="1" customWidth="1"/>
    <col min="37" max="37" width="14.85546875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200" t="s">
        <v>343</v>
      </c>
      <c r="AD3" s="200"/>
      <c r="AE3" s="201"/>
      <c r="AF3" s="202"/>
      <c r="AG3" s="202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199"/>
      <c r="AS3" s="83"/>
      <c r="AT3" s="83"/>
      <c r="AU3" s="43"/>
      <c r="AV3" s="41"/>
    </row>
    <row r="4" spans="1:48" ht="33">
      <c r="A4" s="235" t="str">
        <f>AF10</f>
        <v>на «05 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201"/>
      <c r="AD4" s="201"/>
      <c r="AE4" s="201"/>
      <c r="AF4" s="202"/>
      <c r="AG4" s="202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43" t="s">
        <v>64</v>
      </c>
      <c r="B6" s="843"/>
      <c r="C6" s="843"/>
      <c r="D6" s="844"/>
      <c r="E6" s="845" t="s">
        <v>56</v>
      </c>
      <c r="F6" s="843"/>
      <c r="G6" s="843"/>
      <c r="H6" s="844"/>
      <c r="I6" s="181"/>
      <c r="J6" s="845" t="s">
        <v>89</v>
      </c>
      <c r="K6" s="843"/>
      <c r="L6" s="843"/>
      <c r="M6" s="844"/>
      <c r="N6" s="845" t="s">
        <v>87</v>
      </c>
      <c r="O6" s="843"/>
      <c r="P6" s="843"/>
      <c r="Q6" s="844"/>
      <c r="R6" s="181"/>
      <c r="S6" s="182"/>
      <c r="T6" s="183"/>
      <c r="U6" s="183"/>
      <c r="V6" s="184"/>
      <c r="W6" s="182"/>
      <c r="X6" s="183"/>
      <c r="Y6" s="184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46" t="s">
        <v>65</v>
      </c>
      <c r="B7" s="846"/>
      <c r="C7" s="846"/>
      <c r="D7" s="847"/>
      <c r="E7" s="840" t="s">
        <v>55</v>
      </c>
      <c r="F7" s="841"/>
      <c r="G7" s="841"/>
      <c r="H7" s="842"/>
      <c r="I7" s="83"/>
      <c r="J7" s="840" t="s">
        <v>12</v>
      </c>
      <c r="K7" s="841"/>
      <c r="L7" s="841"/>
      <c r="M7" s="842"/>
      <c r="N7" s="840" t="s">
        <v>15</v>
      </c>
      <c r="O7" s="841"/>
      <c r="P7" s="841"/>
      <c r="Q7" s="842"/>
      <c r="R7" s="83"/>
      <c r="S7" s="840" t="s">
        <v>14</v>
      </c>
      <c r="T7" s="841"/>
      <c r="U7" s="841"/>
      <c r="V7" s="842"/>
      <c r="W7" s="840" t="s">
        <v>84</v>
      </c>
      <c r="X7" s="841"/>
      <c r="Y7" s="842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</row>
    <row r="8" spans="1:48" ht="20.25">
      <c r="A8" s="185" t="s">
        <v>66</v>
      </c>
      <c r="B8" s="845" t="s">
        <v>68</v>
      </c>
      <c r="C8" s="843"/>
      <c r="D8" s="844"/>
      <c r="E8" s="840" t="s">
        <v>60</v>
      </c>
      <c r="F8" s="841"/>
      <c r="G8" s="841"/>
      <c r="H8" s="842"/>
      <c r="I8" s="83"/>
      <c r="J8" s="840" t="s">
        <v>71</v>
      </c>
      <c r="K8" s="841"/>
      <c r="L8" s="841"/>
      <c r="M8" s="842"/>
      <c r="N8" s="840" t="s">
        <v>88</v>
      </c>
      <c r="O8" s="841"/>
      <c r="P8" s="841"/>
      <c r="Q8" s="842"/>
      <c r="R8" s="83"/>
      <c r="S8" s="840" t="s">
        <v>61</v>
      </c>
      <c r="T8" s="841"/>
      <c r="U8" s="841"/>
      <c r="V8" s="842"/>
      <c r="W8" s="840" t="s">
        <v>85</v>
      </c>
      <c r="X8" s="841"/>
      <c r="Y8" s="842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6" t="s">
        <v>67</v>
      </c>
      <c r="B9" s="840" t="s">
        <v>69</v>
      </c>
      <c r="C9" s="841"/>
      <c r="D9" s="842"/>
      <c r="E9" s="840" t="s">
        <v>59</v>
      </c>
      <c r="F9" s="841"/>
      <c r="G9" s="841"/>
      <c r="H9" s="842"/>
      <c r="I9" s="83"/>
      <c r="J9" s="840" t="s">
        <v>13</v>
      </c>
      <c r="K9" s="841"/>
      <c r="L9" s="841"/>
      <c r="M9" s="842"/>
      <c r="N9" s="840" t="s">
        <v>59</v>
      </c>
      <c r="O9" s="841"/>
      <c r="P9" s="841"/>
      <c r="Q9" s="842"/>
      <c r="R9" s="83"/>
      <c r="S9" s="187"/>
      <c r="T9" s="81" t="s">
        <v>59</v>
      </c>
      <c r="U9" s="81"/>
      <c r="V9" s="81"/>
      <c r="W9" s="840" t="s">
        <v>86</v>
      </c>
      <c r="X9" s="841"/>
      <c r="Y9" s="842"/>
      <c r="Z9" s="89"/>
      <c r="AA9" s="89"/>
      <c r="AB9" s="91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79"/>
      <c r="AP9" s="91"/>
      <c r="AQ9" s="6"/>
      <c r="AR9" s="6"/>
      <c r="AS9" s="6" t="s">
        <v>80</v>
      </c>
      <c r="AT9" s="204" t="s">
        <v>344</v>
      </c>
      <c r="AU9" s="41"/>
      <c r="AV9" s="41"/>
    </row>
    <row r="10" spans="1:48" ht="27">
      <c r="A10" s="188"/>
      <c r="B10" s="851" t="s">
        <v>70</v>
      </c>
      <c r="C10" s="846"/>
      <c r="D10" s="847"/>
      <c r="E10" s="189"/>
      <c r="F10" s="189"/>
      <c r="G10" s="81"/>
      <c r="H10" s="190"/>
      <c r="I10" s="191"/>
      <c r="J10" s="81"/>
      <c r="K10" s="81"/>
      <c r="L10" s="81"/>
      <c r="M10" s="190"/>
      <c r="N10" s="851"/>
      <c r="O10" s="846"/>
      <c r="P10" s="846"/>
      <c r="Q10" s="847"/>
      <c r="R10" s="83"/>
      <c r="S10" s="187"/>
      <c r="T10" s="81"/>
      <c r="U10" s="81"/>
      <c r="V10" s="81"/>
      <c r="W10" s="187"/>
      <c r="X10" s="81"/>
      <c r="Y10" s="188"/>
      <c r="Z10" s="58"/>
      <c r="AA10" s="58"/>
      <c r="AB10" s="58"/>
      <c r="AC10" s="214"/>
      <c r="AD10" s="214"/>
      <c r="AE10" s="214"/>
      <c r="AF10" s="217" t="str">
        <f>Лист2!A3</f>
        <v>на «05 »марта 2022г.</v>
      </c>
      <c r="AG10" s="217"/>
      <c r="AH10" s="217"/>
      <c r="AI10" s="217"/>
      <c r="AJ10" s="217"/>
      <c r="AK10" s="217"/>
      <c r="AL10" s="217"/>
      <c r="AM10" s="217"/>
      <c r="AN10" s="217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92">
        <v>1</v>
      </c>
      <c r="B11" s="193"/>
      <c r="C11" s="194">
        <v>2</v>
      </c>
      <c r="D11" s="195"/>
      <c r="E11" s="196"/>
      <c r="F11" s="196"/>
      <c r="G11" s="196">
        <v>3</v>
      </c>
      <c r="H11" s="197"/>
      <c r="I11" s="196"/>
      <c r="J11" s="196"/>
      <c r="K11" s="196">
        <v>4</v>
      </c>
      <c r="L11" s="196"/>
      <c r="M11" s="197"/>
      <c r="N11" s="196"/>
      <c r="O11" s="196"/>
      <c r="P11" s="196">
        <v>5</v>
      </c>
      <c r="Q11" s="197"/>
      <c r="R11" s="196"/>
      <c r="S11" s="198"/>
      <c r="T11" s="196">
        <v>6</v>
      </c>
      <c r="U11" s="196"/>
      <c r="V11" s="196"/>
      <c r="W11" s="848">
        <v>7</v>
      </c>
      <c r="X11" s="849"/>
      <c r="Y11" s="850"/>
      <c r="Z11" s="89"/>
      <c r="AA11" s="89"/>
      <c r="AB11" s="91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79"/>
      <c r="AP11" s="91"/>
      <c r="AQ11" s="6"/>
      <c r="AR11" s="6" t="s">
        <v>82</v>
      </c>
      <c r="AS11" s="84"/>
      <c r="AT11" s="49" t="s">
        <v>91</v>
      </c>
      <c r="AU11" s="41"/>
      <c r="AV11" s="41"/>
    </row>
    <row r="12" spans="1:48" ht="27.75" thickBot="1">
      <c r="A12" s="51"/>
      <c r="B12" s="651"/>
      <c r="C12" s="652"/>
      <c r="D12" s="653"/>
      <c r="E12" s="688">
        <v>50</v>
      </c>
      <c r="F12" s="689"/>
      <c r="G12" s="689"/>
      <c r="H12" s="690"/>
      <c r="I12" s="132"/>
      <c r="J12" s="688" t="s">
        <v>205</v>
      </c>
      <c r="K12" s="689"/>
      <c r="L12" s="118"/>
      <c r="M12" s="114">
        <v>1</v>
      </c>
      <c r="N12" s="693">
        <f>M12*E12</f>
        <v>50</v>
      </c>
      <c r="O12" s="694"/>
      <c r="P12" s="694"/>
      <c r="Q12" s="695"/>
      <c r="R12" s="132"/>
      <c r="S12" s="688">
        <f>Лист2!F37</f>
        <v>39.450000000000003</v>
      </c>
      <c r="T12" s="689"/>
      <c r="U12" s="689"/>
      <c r="V12" s="690"/>
      <c r="W12" s="678"/>
      <c r="X12" s="679"/>
      <c r="Y12" s="680"/>
      <c r="Z12" s="89"/>
      <c r="AA12" s="89"/>
      <c r="AB12" s="91"/>
      <c r="AC12" s="217" t="s">
        <v>90</v>
      </c>
      <c r="AD12" s="217"/>
      <c r="AE12" s="217"/>
      <c r="AF12" s="215"/>
      <c r="AG12" s="215"/>
      <c r="AH12" s="217"/>
      <c r="AI12" s="217"/>
      <c r="AJ12" s="217"/>
      <c r="AK12" s="217"/>
      <c r="AL12" s="217"/>
      <c r="AM12" s="217"/>
      <c r="AN12" s="217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654"/>
      <c r="C13" s="655"/>
      <c r="D13" s="656"/>
      <c r="E13" s="659">
        <v>20</v>
      </c>
      <c r="F13" s="660"/>
      <c r="G13" s="660"/>
      <c r="H13" s="677"/>
      <c r="I13" s="131"/>
      <c r="J13" s="659" t="s">
        <v>160</v>
      </c>
      <c r="K13" s="660"/>
      <c r="L13" s="131"/>
      <c r="M13" s="115">
        <v>2</v>
      </c>
      <c r="N13" s="693">
        <f>M13*E13</f>
        <v>40</v>
      </c>
      <c r="O13" s="694"/>
      <c r="P13" s="694"/>
      <c r="Q13" s="695"/>
      <c r="R13" s="119"/>
      <c r="S13" s="659">
        <f>Лист2!F55</f>
        <v>34.700000000000003</v>
      </c>
      <c r="T13" s="660"/>
      <c r="U13" s="660"/>
      <c r="V13" s="677"/>
      <c r="W13" s="681"/>
      <c r="X13" s="682"/>
      <c r="Y13" s="683"/>
      <c r="Z13" s="89"/>
      <c r="AA13" s="89"/>
      <c r="AB13" s="91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654"/>
      <c r="C14" s="655"/>
      <c r="D14" s="656"/>
      <c r="E14" s="659">
        <v>10</v>
      </c>
      <c r="F14" s="660"/>
      <c r="G14" s="660"/>
      <c r="H14" s="677"/>
      <c r="I14" s="131"/>
      <c r="J14" s="659" t="s">
        <v>161</v>
      </c>
      <c r="K14" s="660"/>
      <c r="L14" s="120"/>
      <c r="M14" s="116">
        <v>1</v>
      </c>
      <c r="N14" s="688">
        <f>M14*E14</f>
        <v>10</v>
      </c>
      <c r="O14" s="689"/>
      <c r="P14" s="689"/>
      <c r="Q14" s="690"/>
      <c r="R14" s="119"/>
      <c r="S14" s="704">
        <f>Лист2!F57</f>
        <v>8.6750000000000007</v>
      </c>
      <c r="T14" s="705"/>
      <c r="U14" s="705"/>
      <c r="V14" s="706"/>
      <c r="W14" s="681"/>
      <c r="X14" s="682"/>
      <c r="Y14" s="684"/>
      <c r="Z14" s="89"/>
      <c r="AA14" s="89"/>
      <c r="AB14" s="91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8"/>
      <c r="C15" s="139"/>
      <c r="D15" s="140"/>
      <c r="E15" s="141"/>
      <c r="F15" s="142"/>
      <c r="G15" s="142"/>
      <c r="H15" s="146"/>
      <c r="I15" s="142"/>
      <c r="J15" s="141"/>
      <c r="K15" s="142"/>
      <c r="L15" s="120"/>
      <c r="M15" s="116"/>
      <c r="N15" s="147"/>
      <c r="O15" s="119"/>
      <c r="P15" s="119"/>
      <c r="Q15" s="119"/>
      <c r="R15" s="119"/>
      <c r="S15" s="704">
        <f>S18+S14+S13+S12</f>
        <v>122.75</v>
      </c>
      <c r="T15" s="705"/>
      <c r="U15" s="705"/>
      <c r="V15" s="706"/>
      <c r="W15" s="143"/>
      <c r="X15" s="144"/>
      <c r="Y15" s="145"/>
      <c r="Z15" s="89"/>
      <c r="AA15" s="89"/>
      <c r="AB15" s="91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654"/>
      <c r="C16" s="655"/>
      <c r="D16" s="656"/>
      <c r="E16" s="659"/>
      <c r="F16" s="660"/>
      <c r="G16" s="660"/>
      <c r="H16" s="677"/>
      <c r="I16" s="121"/>
      <c r="J16" s="659"/>
      <c r="K16" s="660"/>
      <c r="L16" s="131"/>
      <c r="M16" s="115"/>
      <c r="N16" s="659"/>
      <c r="O16" s="660"/>
      <c r="P16" s="660"/>
      <c r="Q16" s="660"/>
      <c r="R16" s="121"/>
      <c r="S16" s="704"/>
      <c r="T16" s="705"/>
      <c r="U16" s="705"/>
      <c r="V16" s="706"/>
      <c r="W16" s="681"/>
      <c r="X16" s="682"/>
      <c r="Y16" s="684"/>
      <c r="Z16" s="89"/>
      <c r="AA16" s="89"/>
      <c r="AB16" s="91"/>
      <c r="AC16" s="217" t="s">
        <v>309</v>
      </c>
      <c r="AD16" s="217"/>
      <c r="AE16" s="217"/>
      <c r="AF16" s="215"/>
      <c r="AG16" s="215"/>
      <c r="AH16" s="217"/>
      <c r="AI16" s="217"/>
      <c r="AJ16" s="217"/>
      <c r="AK16" s="217"/>
      <c r="AL16" s="217"/>
      <c r="AM16" s="217"/>
      <c r="AN16" s="217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654"/>
      <c r="C17" s="655"/>
      <c r="D17" s="656"/>
      <c r="E17" s="659"/>
      <c r="F17" s="660"/>
      <c r="G17" s="660"/>
      <c r="H17" s="677"/>
      <c r="I17" s="121"/>
      <c r="J17" s="659"/>
      <c r="K17" s="660"/>
      <c r="L17" s="131"/>
      <c r="M17" s="115"/>
      <c r="N17" s="659"/>
      <c r="O17" s="660"/>
      <c r="P17" s="660"/>
      <c r="Q17" s="660"/>
      <c r="R17" s="121"/>
      <c r="S17" s="659"/>
      <c r="T17" s="660"/>
      <c r="U17" s="660"/>
      <c r="V17" s="677"/>
      <c r="W17" s="681"/>
      <c r="X17" s="682"/>
      <c r="Y17" s="684"/>
      <c r="Z17" s="89"/>
      <c r="AA17" s="89"/>
      <c r="AB17" s="91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48"/>
      <c r="C18" s="649"/>
      <c r="D18" s="650"/>
      <c r="E18" s="691"/>
      <c r="F18" s="692"/>
      <c r="G18" s="692"/>
      <c r="H18" s="702"/>
      <c r="I18" s="122"/>
      <c r="J18" s="691" t="s">
        <v>102</v>
      </c>
      <c r="K18" s="692"/>
      <c r="L18" s="120"/>
      <c r="M18" s="116">
        <f>M12+M13+M14</f>
        <v>4</v>
      </c>
      <c r="N18" s="659"/>
      <c r="O18" s="660"/>
      <c r="P18" s="660"/>
      <c r="Q18" s="660"/>
      <c r="R18" s="123"/>
      <c r="S18" s="704">
        <f>Лист2!F38+Лист2!F56+Лист2!F58</f>
        <v>39.924999999999997</v>
      </c>
      <c r="T18" s="705"/>
      <c r="U18" s="705"/>
      <c r="V18" s="706"/>
      <c r="W18" s="681"/>
      <c r="X18" s="682"/>
      <c r="Y18" s="684"/>
      <c r="Z18" s="89"/>
      <c r="AA18" s="89"/>
      <c r="AB18" s="91"/>
      <c r="AC18" s="217" t="s">
        <v>267</v>
      </c>
      <c r="AD18" s="217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23"/>
      <c r="F19" s="123"/>
      <c r="G19" s="123"/>
      <c r="H19" s="123"/>
      <c r="I19" s="123"/>
      <c r="J19" s="123"/>
      <c r="K19" s="123" t="s">
        <v>92</v>
      </c>
      <c r="L19" s="123"/>
      <c r="M19" s="117">
        <f>M16+M17+M18</f>
        <v>4</v>
      </c>
      <c r="N19" s="691">
        <f>SUM(N12:Q18)</f>
        <v>100</v>
      </c>
      <c r="O19" s="692"/>
      <c r="P19" s="692"/>
      <c r="Q19" s="702"/>
      <c r="R19" s="135"/>
      <c r="S19" s="703">
        <f>AV100</f>
        <v>126.6669</v>
      </c>
      <c r="T19" s="707"/>
      <c r="U19" s="707"/>
      <c r="V19" s="708"/>
      <c r="W19" s="685"/>
      <c r="X19" s="686"/>
      <c r="Y19" s="687"/>
      <c r="Z19" s="89"/>
      <c r="AA19" s="89"/>
      <c r="AB19" s="91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77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62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74" t="s">
        <v>8</v>
      </c>
      <c r="AU21" s="675"/>
      <c r="AV21" s="6"/>
    </row>
    <row r="22" spans="1:48">
      <c r="A22" s="12"/>
      <c r="B22" s="14"/>
      <c r="C22" s="4" t="s">
        <v>76</v>
      </c>
      <c r="D22" s="661" t="s">
        <v>18</v>
      </c>
      <c r="E22" s="662"/>
      <c r="F22" s="662"/>
      <c r="G22" s="662"/>
      <c r="H22" s="662"/>
      <c r="I22" s="662"/>
      <c r="J22" s="662"/>
      <c r="K22" s="662"/>
      <c r="L22" s="662"/>
      <c r="M22" s="662"/>
      <c r="N22" s="663"/>
      <c r="O22" s="133"/>
      <c r="P22" s="661" t="s">
        <v>19</v>
      </c>
      <c r="Q22" s="662"/>
      <c r="R22" s="662"/>
      <c r="S22" s="662"/>
      <c r="T22" s="662"/>
      <c r="U22" s="662"/>
      <c r="V22" s="662"/>
      <c r="W22" s="662"/>
      <c r="X22" s="662"/>
      <c r="Y22" s="662"/>
      <c r="Z22" s="662"/>
      <c r="AA22" s="662"/>
      <c r="AB22" s="663"/>
      <c r="AC22" s="661" t="s">
        <v>20</v>
      </c>
      <c r="AD22" s="662"/>
      <c r="AE22" s="662"/>
      <c r="AF22" s="662"/>
      <c r="AG22" s="662"/>
      <c r="AH22" s="663"/>
      <c r="AI22" s="661" t="s">
        <v>21</v>
      </c>
      <c r="AJ22" s="662"/>
      <c r="AK22" s="662"/>
      <c r="AL22" s="662"/>
      <c r="AM22" s="662"/>
      <c r="AN22" s="662"/>
      <c r="AO22" s="663"/>
      <c r="AP22" s="24" t="s">
        <v>63</v>
      </c>
      <c r="AQ22" s="23"/>
      <c r="AR22" s="23"/>
      <c r="AS22" s="16"/>
      <c r="AT22" s="669" t="s">
        <v>3</v>
      </c>
      <c r="AU22" s="670"/>
      <c r="AV22" s="6"/>
    </row>
    <row r="23" spans="1:48">
      <c r="A23" s="1"/>
      <c r="B23" s="4"/>
      <c r="C23" s="4" t="s">
        <v>75</v>
      </c>
      <c r="D23" s="664"/>
      <c r="E23" s="665"/>
      <c r="F23" s="665"/>
      <c r="G23" s="665"/>
      <c r="H23" s="665"/>
      <c r="I23" s="665"/>
      <c r="J23" s="665"/>
      <c r="K23" s="665"/>
      <c r="L23" s="665"/>
      <c r="M23" s="665"/>
      <c r="N23" s="666"/>
      <c r="O23" s="134"/>
      <c r="P23" s="664"/>
      <c r="Q23" s="665"/>
      <c r="R23" s="665"/>
      <c r="S23" s="665"/>
      <c r="T23" s="665"/>
      <c r="U23" s="665"/>
      <c r="V23" s="665"/>
      <c r="W23" s="665"/>
      <c r="X23" s="665"/>
      <c r="Y23" s="665"/>
      <c r="Z23" s="665"/>
      <c r="AA23" s="665"/>
      <c r="AB23" s="666"/>
      <c r="AC23" s="664"/>
      <c r="AD23" s="665"/>
      <c r="AE23" s="665"/>
      <c r="AF23" s="665"/>
      <c r="AG23" s="665"/>
      <c r="AH23" s="666"/>
      <c r="AI23" s="664"/>
      <c r="AJ23" s="665"/>
      <c r="AK23" s="665"/>
      <c r="AL23" s="665"/>
      <c r="AM23" s="665"/>
      <c r="AN23" s="665"/>
      <c r="AO23" s="666"/>
      <c r="AP23" s="26" t="s">
        <v>17</v>
      </c>
      <c r="AQ23" s="25"/>
      <c r="AR23" s="25"/>
      <c r="AS23" s="2"/>
      <c r="AT23" s="667" t="s">
        <v>57</v>
      </c>
      <c r="AU23" s="668"/>
      <c r="AV23" s="7"/>
    </row>
    <row r="24" spans="1:48" ht="26.25" customHeight="1">
      <c r="A24" s="1" t="s">
        <v>78</v>
      </c>
      <c r="B24" s="4" t="s">
        <v>79</v>
      </c>
      <c r="C24" s="4" t="s">
        <v>9</v>
      </c>
      <c r="D24" s="618"/>
      <c r="E24" s="619"/>
      <c r="F24" s="153"/>
      <c r="G24" s="618"/>
      <c r="H24" s="619"/>
      <c r="I24" s="107"/>
      <c r="J24" s="618"/>
      <c r="K24" s="619"/>
      <c r="L24" s="153"/>
      <c r="M24" s="852"/>
      <c r="N24" s="853"/>
      <c r="O24" s="153"/>
      <c r="P24" s="618"/>
      <c r="Q24" s="619"/>
      <c r="R24" s="154"/>
      <c r="S24" s="618"/>
      <c r="T24" s="619"/>
      <c r="U24" s="107"/>
      <c r="V24" s="624"/>
      <c r="W24" s="625"/>
      <c r="X24" s="252"/>
      <c r="Y24" s="866"/>
      <c r="Z24" s="867"/>
      <c r="AA24" s="252"/>
      <c r="AB24" s="630" t="s">
        <v>327</v>
      </c>
      <c r="AC24" s="631"/>
      <c r="AD24" s="384"/>
      <c r="AE24" s="624" t="s">
        <v>310</v>
      </c>
      <c r="AF24" s="625"/>
      <c r="AG24" s="384"/>
      <c r="AH24" s="630" t="s">
        <v>301</v>
      </c>
      <c r="AI24" s="631"/>
      <c r="AJ24" s="384"/>
      <c r="AK24" s="630" t="s">
        <v>322</v>
      </c>
      <c r="AL24" s="631"/>
      <c r="AM24" s="384"/>
      <c r="AN24" s="630" t="s">
        <v>328</v>
      </c>
      <c r="AO24" s="631"/>
      <c r="AP24" s="618"/>
      <c r="AQ24" s="619"/>
      <c r="AR24" s="618"/>
      <c r="AS24" s="619"/>
      <c r="AT24" s="18"/>
      <c r="AU24" s="136"/>
      <c r="AV24" s="18"/>
    </row>
    <row r="25" spans="1:48" ht="26.25" customHeight="1">
      <c r="A25" s="1"/>
      <c r="B25" s="4"/>
      <c r="C25" s="4" t="s">
        <v>10</v>
      </c>
      <c r="D25" s="620"/>
      <c r="E25" s="621"/>
      <c r="F25" s="155"/>
      <c r="G25" s="620"/>
      <c r="H25" s="621"/>
      <c r="I25" s="108"/>
      <c r="J25" s="620"/>
      <c r="K25" s="621"/>
      <c r="L25" s="155"/>
      <c r="M25" s="854"/>
      <c r="N25" s="855"/>
      <c r="O25" s="155"/>
      <c r="P25" s="620"/>
      <c r="Q25" s="621"/>
      <c r="R25" s="156"/>
      <c r="S25" s="620"/>
      <c r="T25" s="621"/>
      <c r="U25" s="108"/>
      <c r="V25" s="626"/>
      <c r="W25" s="627"/>
      <c r="X25" s="254"/>
      <c r="Y25" s="868"/>
      <c r="Z25" s="869"/>
      <c r="AA25" s="254"/>
      <c r="AB25" s="632"/>
      <c r="AC25" s="633"/>
      <c r="AD25" s="385"/>
      <c r="AE25" s="626"/>
      <c r="AF25" s="627"/>
      <c r="AG25" s="385"/>
      <c r="AH25" s="632"/>
      <c r="AI25" s="633"/>
      <c r="AJ25" s="385"/>
      <c r="AK25" s="632"/>
      <c r="AL25" s="633"/>
      <c r="AM25" s="385"/>
      <c r="AN25" s="632"/>
      <c r="AO25" s="633"/>
      <c r="AP25" s="620"/>
      <c r="AQ25" s="621"/>
      <c r="AR25" s="620"/>
      <c r="AS25" s="621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22"/>
      <c r="E26" s="623"/>
      <c r="F26" s="157"/>
      <c r="G26" s="622"/>
      <c r="H26" s="623"/>
      <c r="I26" s="109"/>
      <c r="J26" s="622"/>
      <c r="K26" s="623"/>
      <c r="L26" s="157"/>
      <c r="M26" s="856"/>
      <c r="N26" s="857"/>
      <c r="O26" s="157"/>
      <c r="P26" s="622"/>
      <c r="Q26" s="623"/>
      <c r="R26" s="158"/>
      <c r="S26" s="622"/>
      <c r="T26" s="623"/>
      <c r="U26" s="109"/>
      <c r="V26" s="628"/>
      <c r="W26" s="629"/>
      <c r="X26" s="255"/>
      <c r="Y26" s="870"/>
      <c r="Z26" s="871"/>
      <c r="AA26" s="255"/>
      <c r="AB26" s="634"/>
      <c r="AC26" s="635"/>
      <c r="AD26" s="386"/>
      <c r="AE26" s="628"/>
      <c r="AF26" s="629"/>
      <c r="AG26" s="386"/>
      <c r="AH26" s="634"/>
      <c r="AI26" s="635"/>
      <c r="AJ26" s="386"/>
      <c r="AK26" s="634"/>
      <c r="AL26" s="635"/>
      <c r="AM26" s="386"/>
      <c r="AN26" s="634"/>
      <c r="AO26" s="635"/>
      <c r="AP26" s="622"/>
      <c r="AQ26" s="623"/>
      <c r="AR26" s="622"/>
      <c r="AS26" s="623"/>
      <c r="AT26" s="3" t="s">
        <v>7</v>
      </c>
      <c r="AU26" s="3" t="s">
        <v>5</v>
      </c>
      <c r="AV26" s="3"/>
    </row>
    <row r="27" spans="1:48" ht="23.25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379">
        <v>18</v>
      </c>
      <c r="W27" s="379">
        <v>19</v>
      </c>
      <c r="X27" s="27"/>
      <c r="Y27" s="27">
        <v>8</v>
      </c>
      <c r="Z27" s="27">
        <v>9</v>
      </c>
      <c r="AA27" s="27"/>
      <c r="AB27" s="379">
        <v>4</v>
      </c>
      <c r="AC27" s="379">
        <v>5</v>
      </c>
      <c r="AD27" s="379"/>
      <c r="AE27" s="379">
        <v>18</v>
      </c>
      <c r="AF27" s="379">
        <v>19</v>
      </c>
      <c r="AG27" s="379"/>
      <c r="AH27" s="379">
        <v>8</v>
      </c>
      <c r="AI27" s="379">
        <v>9</v>
      </c>
      <c r="AJ27" s="379"/>
      <c r="AK27" s="379">
        <v>10</v>
      </c>
      <c r="AL27" s="379">
        <v>11</v>
      </c>
      <c r="AM27" s="379"/>
      <c r="AN27" s="379"/>
      <c r="AO27" s="379"/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06"/>
      <c r="E28" s="106"/>
      <c r="F28" s="159"/>
      <c r="G28" s="106"/>
      <c r="H28" s="106"/>
      <c r="I28" s="106"/>
      <c r="J28" s="106"/>
      <c r="K28" s="106"/>
      <c r="L28" s="159"/>
      <c r="M28" s="159"/>
      <c r="N28" s="159"/>
      <c r="O28" s="159"/>
      <c r="P28" s="106"/>
      <c r="Q28" s="106"/>
      <c r="R28" s="159"/>
      <c r="S28" s="106"/>
      <c r="T28" s="106"/>
      <c r="U28" s="106"/>
      <c r="V28" s="116"/>
      <c r="W28" s="116"/>
      <c r="X28" s="247"/>
      <c r="Y28" s="247"/>
      <c r="Z28" s="247"/>
      <c r="AA28" s="247"/>
      <c r="AB28" s="116">
        <v>3.5</v>
      </c>
      <c r="AC28" s="116"/>
      <c r="AD28" s="116"/>
      <c r="AE28" s="116">
        <v>1</v>
      </c>
      <c r="AF28" s="116"/>
      <c r="AG28" s="116"/>
      <c r="AH28" s="116">
        <v>2.5</v>
      </c>
      <c r="AI28" s="116"/>
      <c r="AJ28" s="116"/>
      <c r="AK28" s="116">
        <v>3.5</v>
      </c>
      <c r="AL28" s="116"/>
      <c r="AM28" s="116"/>
      <c r="AN28" s="116">
        <v>1</v>
      </c>
      <c r="AO28" s="116"/>
      <c r="AP28" s="106"/>
      <c r="AQ28" s="106"/>
      <c r="AR28" s="106"/>
      <c r="AS28" s="106"/>
      <c r="AT28" s="9"/>
      <c r="AU28" s="36"/>
      <c r="AV28" s="9"/>
    </row>
    <row r="29" spans="1:48" ht="34.5" thickBot="1">
      <c r="A29" s="30" t="s">
        <v>23</v>
      </c>
      <c r="B29" s="31"/>
      <c r="C29" s="31"/>
      <c r="D29" s="124"/>
      <c r="E29" s="124"/>
      <c r="F29" s="161"/>
      <c r="G29" s="862"/>
      <c r="H29" s="863"/>
      <c r="I29" s="220"/>
      <c r="J29" s="124"/>
      <c r="K29" s="124"/>
      <c r="L29" s="160"/>
      <c r="M29" s="160"/>
      <c r="N29" s="160"/>
      <c r="O29" s="160"/>
      <c r="P29" s="124"/>
      <c r="Q29" s="124"/>
      <c r="R29" s="160"/>
      <c r="S29" s="124"/>
      <c r="T29" s="124"/>
      <c r="U29" s="124"/>
      <c r="V29" s="590"/>
      <c r="W29" s="322"/>
      <c r="X29" s="257"/>
      <c r="Y29" s="256"/>
      <c r="Z29" s="256"/>
      <c r="AA29" s="258"/>
      <c r="AB29" s="322" t="s">
        <v>229</v>
      </c>
      <c r="AC29" s="322"/>
      <c r="AD29" s="595"/>
      <c r="AE29" s="590">
        <v>150</v>
      </c>
      <c r="AF29" s="322"/>
      <c r="AG29" s="596"/>
      <c r="AH29" s="322">
        <v>200</v>
      </c>
      <c r="AI29" s="322"/>
      <c r="AJ29" s="322"/>
      <c r="AK29" s="322" t="s">
        <v>323</v>
      </c>
      <c r="AL29" s="322"/>
      <c r="AM29" s="322"/>
      <c r="AN29" s="322">
        <v>200</v>
      </c>
      <c r="AO29" s="322"/>
      <c r="AP29" s="124"/>
      <c r="AQ29" s="124"/>
      <c r="AR29" s="124"/>
      <c r="AS29" s="124"/>
      <c r="AT29" s="32"/>
      <c r="AU29" s="37"/>
      <c r="AV29" s="32"/>
    </row>
    <row r="30" spans="1:48" ht="62.25" customHeight="1" thickTop="1">
      <c r="A30" s="290" t="s">
        <v>72</v>
      </c>
      <c r="B30" s="5"/>
      <c r="C30" s="103" t="s">
        <v>195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>
        <f>Q30*AU30</f>
        <v>0</v>
      </c>
      <c r="S30" s="92"/>
      <c r="T30" s="92"/>
      <c r="U30" s="92">
        <f>T30*AU30</f>
        <v>0</v>
      </c>
      <c r="V30" s="323"/>
      <c r="W30" s="323"/>
      <c r="X30" s="325"/>
      <c r="Y30" s="325"/>
      <c r="Z30" s="325"/>
      <c r="AA30" s="325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92"/>
      <c r="AQ30" s="92"/>
      <c r="AR30" s="92"/>
      <c r="AS30" s="92"/>
      <c r="AT30" s="391">
        <f>E30+H30+K30+N30+Q30+T30+W30+Z30+AC30+AF30+AI30+AL30+AO30+AQ30+AS30</f>
        <v>0</v>
      </c>
      <c r="AU30" s="584">
        <v>675</v>
      </c>
      <c r="AV30" s="88">
        <f>AT30*AU30</f>
        <v>0</v>
      </c>
    </row>
    <row r="31" spans="1:48" ht="39.950000000000003" customHeight="1">
      <c r="A31" s="290" t="s">
        <v>232</v>
      </c>
      <c r="B31" s="5"/>
      <c r="C31" s="103" t="s">
        <v>195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323"/>
      <c r="W31" s="323"/>
      <c r="X31" s="325"/>
      <c r="Y31" s="325"/>
      <c r="Z31" s="325"/>
      <c r="AA31" s="325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92"/>
      <c r="AQ31" s="92"/>
      <c r="AR31" s="92"/>
      <c r="AS31" s="92"/>
      <c r="AT31" s="391">
        <f t="shared" ref="AT31:AT53" si="2">E31+H31+K31+N31+Q31+T31+W31+Z31+AC31+AF31+AI31+AL31+AO31+AQ31+AS31</f>
        <v>0</v>
      </c>
      <c r="AU31" s="584">
        <v>540</v>
      </c>
      <c r="AV31" s="88">
        <f t="shared" ref="AV31:AV53" si="3">AT31*AU31</f>
        <v>0</v>
      </c>
    </row>
    <row r="32" spans="1:48" ht="39.950000000000003" customHeight="1">
      <c r="A32" s="290" t="s">
        <v>220</v>
      </c>
      <c r="B32" s="5"/>
      <c r="C32" s="103" t="s">
        <v>195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>
        <f t="shared" si="0"/>
        <v>0</v>
      </c>
      <c r="S32" s="92"/>
      <c r="T32" s="92"/>
      <c r="U32" s="92">
        <f t="shared" si="1"/>
        <v>0</v>
      </c>
      <c r="V32" s="323"/>
      <c r="W32" s="323"/>
      <c r="X32" s="325"/>
      <c r="Y32" s="325"/>
      <c r="Z32" s="325"/>
      <c r="AA32" s="325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92"/>
      <c r="AQ32" s="92"/>
      <c r="AR32" s="92"/>
      <c r="AS32" s="92"/>
      <c r="AT32" s="391">
        <f t="shared" si="2"/>
        <v>0</v>
      </c>
      <c r="AU32" s="584">
        <v>555</v>
      </c>
      <c r="AV32" s="88">
        <f t="shared" si="3"/>
        <v>0</v>
      </c>
    </row>
    <row r="33" spans="1:48" ht="84" customHeight="1">
      <c r="A33" s="290" t="s">
        <v>24</v>
      </c>
      <c r="B33" s="5"/>
      <c r="C33" s="103" t="s">
        <v>195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>
        <f t="shared" si="0"/>
        <v>0</v>
      </c>
      <c r="S33" s="92"/>
      <c r="T33" s="92"/>
      <c r="U33" s="92">
        <f t="shared" si="1"/>
        <v>0</v>
      </c>
      <c r="V33" s="323"/>
      <c r="W33" s="323"/>
      <c r="X33" s="325"/>
      <c r="Y33" s="325"/>
      <c r="Z33" s="325"/>
      <c r="AA33" s="325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92"/>
      <c r="AQ33" s="92"/>
      <c r="AR33" s="92"/>
      <c r="AS33" s="92"/>
      <c r="AT33" s="391">
        <f t="shared" si="2"/>
        <v>0</v>
      </c>
      <c r="AU33" s="584">
        <v>241.5</v>
      </c>
      <c r="AV33" s="88">
        <f t="shared" si="3"/>
        <v>0</v>
      </c>
    </row>
    <row r="34" spans="1:48" ht="39.950000000000003" customHeight="1">
      <c r="A34" s="290" t="s">
        <v>235</v>
      </c>
      <c r="B34" s="5"/>
      <c r="C34" s="103" t="s">
        <v>195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>
        <f t="shared" si="0"/>
        <v>0</v>
      </c>
      <c r="S34" s="92"/>
      <c r="T34" s="92"/>
      <c r="U34" s="92">
        <f t="shared" si="1"/>
        <v>0</v>
      </c>
      <c r="V34" s="323"/>
      <c r="W34" s="323"/>
      <c r="X34" s="325"/>
      <c r="Y34" s="325"/>
      <c r="Z34" s="325"/>
      <c r="AA34" s="325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92"/>
      <c r="AQ34" s="92"/>
      <c r="AR34" s="92"/>
      <c r="AS34" s="92"/>
      <c r="AT34" s="391">
        <f t="shared" si="2"/>
        <v>0</v>
      </c>
      <c r="AU34" s="584">
        <v>142.5</v>
      </c>
      <c r="AV34" s="88">
        <f t="shared" si="3"/>
        <v>0</v>
      </c>
    </row>
    <row r="35" spans="1:48" ht="39.950000000000003" customHeight="1">
      <c r="A35" s="290" t="s">
        <v>25</v>
      </c>
      <c r="B35" s="5"/>
      <c r="C35" s="103" t="s">
        <v>195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>
        <f t="shared" si="0"/>
        <v>0</v>
      </c>
      <c r="S35" s="92"/>
      <c r="T35" s="92"/>
      <c r="U35" s="92">
        <f t="shared" si="1"/>
        <v>0</v>
      </c>
      <c r="V35" s="323"/>
      <c r="W35" s="323"/>
      <c r="X35" s="325"/>
      <c r="Y35" s="325"/>
      <c r="Z35" s="325"/>
      <c r="AA35" s="325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92"/>
      <c r="AQ35" s="92"/>
      <c r="AR35" s="92"/>
      <c r="AS35" s="92"/>
      <c r="AT35" s="391">
        <f t="shared" si="2"/>
        <v>0</v>
      </c>
      <c r="AU35" s="584"/>
      <c r="AV35" s="88">
        <f t="shared" si="3"/>
        <v>0</v>
      </c>
    </row>
    <row r="36" spans="1:48" ht="39.950000000000003" customHeight="1">
      <c r="A36" s="290" t="s">
        <v>233</v>
      </c>
      <c r="B36" s="5"/>
      <c r="C36" s="103" t="s">
        <v>195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>
        <f t="shared" si="0"/>
        <v>0</v>
      </c>
      <c r="S36" s="92"/>
      <c r="T36" s="92"/>
      <c r="U36" s="92">
        <f t="shared" si="1"/>
        <v>0</v>
      </c>
      <c r="V36" s="323"/>
      <c r="W36" s="323"/>
      <c r="X36" s="325"/>
      <c r="Y36" s="325"/>
      <c r="Z36" s="325"/>
      <c r="AA36" s="325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92"/>
      <c r="AQ36" s="92"/>
      <c r="AR36" s="92"/>
      <c r="AS36" s="92"/>
      <c r="AT36" s="391">
        <f t="shared" si="2"/>
        <v>0</v>
      </c>
      <c r="AU36" s="584">
        <v>138</v>
      </c>
      <c r="AV36" s="88">
        <f t="shared" si="3"/>
        <v>0</v>
      </c>
    </row>
    <row r="37" spans="1:48" ht="39.950000000000003" customHeight="1">
      <c r="A37" s="290" t="s">
        <v>224</v>
      </c>
      <c r="B37" s="5"/>
      <c r="C37" s="103" t="s">
        <v>195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>
        <f t="shared" si="0"/>
        <v>0</v>
      </c>
      <c r="S37" s="92"/>
      <c r="T37" s="92"/>
      <c r="U37" s="92">
        <f t="shared" si="1"/>
        <v>0</v>
      </c>
      <c r="V37" s="323"/>
      <c r="W37" s="323"/>
      <c r="X37" s="325"/>
      <c r="Y37" s="325"/>
      <c r="Z37" s="325"/>
      <c r="AA37" s="325"/>
      <c r="AB37" s="323"/>
      <c r="AC37" s="323">
        <f>AB37*AB28</f>
        <v>0</v>
      </c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92"/>
      <c r="AQ37" s="92"/>
      <c r="AR37" s="92"/>
      <c r="AS37" s="92"/>
      <c r="AT37" s="391">
        <f t="shared" si="2"/>
        <v>0</v>
      </c>
      <c r="AU37" s="584">
        <v>450</v>
      </c>
      <c r="AV37" s="88">
        <f t="shared" si="3"/>
        <v>0</v>
      </c>
    </row>
    <row r="38" spans="1:48" ht="39.950000000000003" customHeight="1">
      <c r="A38" s="290" t="s">
        <v>26</v>
      </c>
      <c r="B38" s="5"/>
      <c r="C38" s="103" t="s">
        <v>195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>
        <f t="shared" si="0"/>
        <v>0</v>
      </c>
      <c r="S38" s="92"/>
      <c r="T38" s="92"/>
      <c r="U38" s="92">
        <f t="shared" si="1"/>
        <v>0</v>
      </c>
      <c r="V38" s="323"/>
      <c r="W38" s="323"/>
      <c r="X38" s="325"/>
      <c r="Y38" s="325"/>
      <c r="Z38" s="325"/>
      <c r="AA38" s="325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92"/>
      <c r="AQ38" s="92"/>
      <c r="AR38" s="92"/>
      <c r="AS38" s="92"/>
      <c r="AT38" s="391">
        <f t="shared" si="2"/>
        <v>0</v>
      </c>
      <c r="AU38" s="584"/>
      <c r="AV38" s="88">
        <f t="shared" si="3"/>
        <v>0</v>
      </c>
    </row>
    <row r="39" spans="1:48" ht="39.950000000000003" customHeight="1">
      <c r="A39" s="290" t="s">
        <v>218</v>
      </c>
      <c r="B39" s="5"/>
      <c r="C39" s="103" t="s">
        <v>195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>
        <f t="shared" si="0"/>
        <v>0</v>
      </c>
      <c r="S39" s="92"/>
      <c r="T39" s="92"/>
      <c r="U39" s="92">
        <f t="shared" si="1"/>
        <v>0</v>
      </c>
      <c r="V39" s="323"/>
      <c r="W39" s="323"/>
      <c r="X39" s="325"/>
      <c r="Y39" s="325"/>
      <c r="Z39" s="325"/>
      <c r="AA39" s="325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92"/>
      <c r="AQ39" s="92"/>
      <c r="AR39" s="92"/>
      <c r="AS39" s="92"/>
      <c r="AT39" s="391">
        <f t="shared" si="2"/>
        <v>0</v>
      </c>
      <c r="AU39" s="585"/>
      <c r="AV39" s="88">
        <f t="shared" si="3"/>
        <v>0</v>
      </c>
    </row>
    <row r="40" spans="1:48" ht="39.950000000000003" customHeight="1">
      <c r="A40" s="290" t="s">
        <v>27</v>
      </c>
      <c r="B40" s="5"/>
      <c r="C40" s="103" t="s">
        <v>195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>
        <f t="shared" si="0"/>
        <v>0</v>
      </c>
      <c r="S40" s="92"/>
      <c r="T40" s="92"/>
      <c r="U40" s="92">
        <f t="shared" si="1"/>
        <v>0</v>
      </c>
      <c r="V40" s="323"/>
      <c r="W40" s="323">
        <f>V40*V28</f>
        <v>0</v>
      </c>
      <c r="X40" s="325"/>
      <c r="Y40" s="325"/>
      <c r="Z40" s="325"/>
      <c r="AA40" s="325"/>
      <c r="AB40" s="323">
        <v>5.0000000000000001E-3</v>
      </c>
      <c r="AC40" s="323">
        <f>AB40*AB28</f>
        <v>1.7500000000000002E-2</v>
      </c>
      <c r="AD40" s="323"/>
      <c r="AE40" s="323"/>
      <c r="AF40" s="323">
        <f>AE40*AE28</f>
        <v>0</v>
      </c>
      <c r="AG40" s="323"/>
      <c r="AH40" s="323"/>
      <c r="AI40" s="323"/>
      <c r="AJ40" s="323"/>
      <c r="AK40" s="323"/>
      <c r="AL40" s="323"/>
      <c r="AM40" s="323"/>
      <c r="AN40" s="323"/>
      <c r="AO40" s="323"/>
      <c r="AP40" s="92"/>
      <c r="AQ40" s="92"/>
      <c r="AR40" s="92"/>
      <c r="AS40" s="92"/>
      <c r="AT40" s="392">
        <f t="shared" si="2"/>
        <v>1.7500000000000002E-2</v>
      </c>
      <c r="AU40" s="586">
        <v>1020</v>
      </c>
      <c r="AV40" s="88">
        <f t="shared" si="3"/>
        <v>17.850000000000001</v>
      </c>
    </row>
    <row r="41" spans="1:48" ht="39.950000000000003" customHeight="1">
      <c r="A41" s="290" t="s">
        <v>28</v>
      </c>
      <c r="B41" s="5"/>
      <c r="C41" s="103" t="s">
        <v>195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>
        <f t="shared" si="0"/>
        <v>0</v>
      </c>
      <c r="S41" s="92"/>
      <c r="T41" s="92"/>
      <c r="U41" s="92">
        <f t="shared" si="1"/>
        <v>0</v>
      </c>
      <c r="V41" s="323"/>
      <c r="W41" s="323"/>
      <c r="X41" s="325"/>
      <c r="Y41" s="325"/>
      <c r="Z41" s="325"/>
      <c r="AA41" s="325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92"/>
      <c r="AQ41" s="92"/>
      <c r="AR41" s="92"/>
      <c r="AS41" s="92"/>
      <c r="AT41" s="391">
        <f t="shared" si="2"/>
        <v>0</v>
      </c>
      <c r="AU41" s="586"/>
      <c r="AV41" s="88">
        <f t="shared" si="3"/>
        <v>0</v>
      </c>
    </row>
    <row r="42" spans="1:48" ht="39.950000000000003" customHeight="1">
      <c r="A42" s="290" t="s">
        <v>223</v>
      </c>
      <c r="B42" s="5"/>
      <c r="C42" s="103" t="s">
        <v>195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>
        <f t="shared" si="0"/>
        <v>0</v>
      </c>
      <c r="S42" s="92"/>
      <c r="T42" s="92"/>
      <c r="U42" s="92">
        <f t="shared" si="1"/>
        <v>0</v>
      </c>
      <c r="V42" s="323"/>
      <c r="W42" s="323"/>
      <c r="X42" s="325"/>
      <c r="Y42" s="325"/>
      <c r="Z42" s="325"/>
      <c r="AA42" s="325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92"/>
      <c r="AQ42" s="92"/>
      <c r="AR42" s="92"/>
      <c r="AS42" s="92"/>
      <c r="AT42" s="391">
        <f t="shared" si="2"/>
        <v>0</v>
      </c>
      <c r="AU42" s="586"/>
      <c r="AV42" s="88">
        <f t="shared" si="3"/>
        <v>0</v>
      </c>
    </row>
    <row r="43" spans="1:48" ht="39.950000000000003" customHeight="1">
      <c r="A43" s="290" t="s">
        <v>29</v>
      </c>
      <c r="B43" s="5"/>
      <c r="C43" s="103" t="s">
        <v>195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>
        <f t="shared" si="0"/>
        <v>0</v>
      </c>
      <c r="S43" s="92"/>
      <c r="T43" s="92"/>
      <c r="U43" s="92">
        <f t="shared" si="1"/>
        <v>0</v>
      </c>
      <c r="V43" s="323"/>
      <c r="W43" s="323"/>
      <c r="X43" s="325"/>
      <c r="Y43" s="325"/>
      <c r="Z43" s="325"/>
      <c r="AA43" s="325"/>
      <c r="AB43" s="323"/>
      <c r="AC43" s="323">
        <f>AB43*AB28</f>
        <v>0</v>
      </c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92"/>
      <c r="AQ43" s="92"/>
      <c r="AR43" s="92"/>
      <c r="AS43" s="92"/>
      <c r="AT43" s="391">
        <f t="shared" si="2"/>
        <v>0</v>
      </c>
      <c r="AU43" s="586">
        <v>225</v>
      </c>
      <c r="AV43" s="88">
        <f t="shared" si="3"/>
        <v>0</v>
      </c>
    </row>
    <row r="44" spans="1:48" ht="39.950000000000003" customHeight="1">
      <c r="A44" s="290" t="s">
        <v>200</v>
      </c>
      <c r="B44" s="5"/>
      <c r="C44" s="103" t="s">
        <v>195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>
        <f t="shared" si="0"/>
        <v>0</v>
      </c>
      <c r="S44" s="92"/>
      <c r="T44" s="92"/>
      <c r="U44" s="92">
        <f t="shared" si="1"/>
        <v>0</v>
      </c>
      <c r="V44" s="323"/>
      <c r="W44" s="323"/>
      <c r="X44" s="325"/>
      <c r="Y44" s="325"/>
      <c r="Z44" s="325"/>
      <c r="AA44" s="325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>
        <v>0.2</v>
      </c>
      <c r="AO44" s="323">
        <f>AN44*AN28</f>
        <v>0.2</v>
      </c>
      <c r="AP44" s="92"/>
      <c r="AQ44" s="92"/>
      <c r="AR44" s="92"/>
      <c r="AS44" s="92"/>
      <c r="AT44" s="391">
        <f t="shared" si="2"/>
        <v>0.2</v>
      </c>
      <c r="AU44" s="586">
        <v>67.5</v>
      </c>
      <c r="AV44" s="88">
        <f t="shared" si="3"/>
        <v>13.5</v>
      </c>
    </row>
    <row r="45" spans="1:48" ht="39.950000000000003" customHeight="1">
      <c r="A45" s="290" t="s">
        <v>30</v>
      </c>
      <c r="B45" s="5"/>
      <c r="C45" s="103" t="s">
        <v>196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>
        <f t="shared" si="0"/>
        <v>0</v>
      </c>
      <c r="S45" s="92"/>
      <c r="T45" s="92"/>
      <c r="U45" s="92">
        <f t="shared" si="1"/>
        <v>0</v>
      </c>
      <c r="V45" s="323"/>
      <c r="W45" s="323"/>
      <c r="X45" s="325"/>
      <c r="Y45" s="325"/>
      <c r="Z45" s="325"/>
      <c r="AA45" s="325"/>
      <c r="AB45" s="323">
        <v>0.17</v>
      </c>
      <c r="AC45" s="323">
        <f>AB45*AB28</f>
        <v>0.59500000000000008</v>
      </c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92"/>
      <c r="AQ45" s="92"/>
      <c r="AR45" s="92"/>
      <c r="AS45" s="92"/>
      <c r="AT45" s="391">
        <f t="shared" si="2"/>
        <v>0.59500000000000008</v>
      </c>
      <c r="AU45" s="586">
        <v>84.75</v>
      </c>
      <c r="AV45" s="88">
        <f t="shared" si="3"/>
        <v>50.42625000000001</v>
      </c>
    </row>
    <row r="46" spans="1:48" ht="39.950000000000003" customHeight="1">
      <c r="A46" s="290" t="s">
        <v>199</v>
      </c>
      <c r="B46" s="5"/>
      <c r="C46" s="103" t="s">
        <v>195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>
        <f t="shared" si="0"/>
        <v>0</v>
      </c>
      <c r="S46" s="92"/>
      <c r="T46" s="92"/>
      <c r="U46" s="92">
        <f t="shared" si="1"/>
        <v>0</v>
      </c>
      <c r="V46" s="323"/>
      <c r="W46" s="323"/>
      <c r="X46" s="325"/>
      <c r="Y46" s="325"/>
      <c r="Z46" s="325"/>
      <c r="AA46" s="325"/>
      <c r="AB46" s="323"/>
      <c r="AC46" s="323">
        <f>AB46*AB28</f>
        <v>0</v>
      </c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92"/>
      <c r="AQ46" s="92"/>
      <c r="AR46" s="92"/>
      <c r="AS46" s="92"/>
      <c r="AT46" s="391">
        <f t="shared" si="2"/>
        <v>0</v>
      </c>
      <c r="AU46" s="586">
        <v>346.5</v>
      </c>
      <c r="AV46" s="88">
        <f t="shared" si="3"/>
        <v>0</v>
      </c>
    </row>
    <row r="47" spans="1:48" ht="39.950000000000003" customHeight="1">
      <c r="A47" s="290" t="s">
        <v>31</v>
      </c>
      <c r="B47" s="5"/>
      <c r="C47" s="103" t="s">
        <v>195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>
        <f t="shared" si="0"/>
        <v>0</v>
      </c>
      <c r="S47" s="92"/>
      <c r="T47" s="92"/>
      <c r="U47" s="92">
        <f t="shared" si="1"/>
        <v>0</v>
      </c>
      <c r="V47" s="323"/>
      <c r="W47" s="323"/>
      <c r="X47" s="325"/>
      <c r="Y47" s="325"/>
      <c r="Z47" s="325"/>
      <c r="AA47" s="325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92"/>
      <c r="AQ47" s="92"/>
      <c r="AR47" s="92"/>
      <c r="AS47" s="92"/>
      <c r="AT47" s="391">
        <f t="shared" si="2"/>
        <v>0</v>
      </c>
      <c r="AU47" s="586"/>
      <c r="AV47" s="88">
        <f t="shared" si="3"/>
        <v>0</v>
      </c>
    </row>
    <row r="48" spans="1:48" ht="39.950000000000003" customHeight="1">
      <c r="A48" s="290" t="s">
        <v>32</v>
      </c>
      <c r="B48" s="5"/>
      <c r="C48" s="103" t="s">
        <v>195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>
        <f t="shared" si="0"/>
        <v>0</v>
      </c>
      <c r="S48" s="92"/>
      <c r="T48" s="92"/>
      <c r="U48" s="92">
        <f t="shared" si="1"/>
        <v>0</v>
      </c>
      <c r="V48" s="323"/>
      <c r="W48" s="323"/>
      <c r="X48" s="325"/>
      <c r="Y48" s="325"/>
      <c r="Z48" s="325"/>
      <c r="AA48" s="325"/>
      <c r="AB48" s="323"/>
      <c r="AC48" s="323">
        <f>AB48*AB28</f>
        <v>0</v>
      </c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92"/>
      <c r="AQ48" s="92"/>
      <c r="AR48" s="92"/>
      <c r="AS48" s="92"/>
      <c r="AT48" s="391">
        <f t="shared" si="2"/>
        <v>0</v>
      </c>
      <c r="AU48" s="586">
        <v>277.5</v>
      </c>
      <c r="AV48" s="88">
        <f t="shared" si="3"/>
        <v>0</v>
      </c>
    </row>
    <row r="49" spans="1:48" ht="39.950000000000003" customHeight="1">
      <c r="A49" s="290" t="s">
        <v>33</v>
      </c>
      <c r="B49" s="5"/>
      <c r="C49" s="103" t="s">
        <v>195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>
        <f t="shared" si="0"/>
        <v>0</v>
      </c>
      <c r="S49" s="92"/>
      <c r="T49" s="92"/>
      <c r="U49" s="92">
        <f t="shared" si="1"/>
        <v>0</v>
      </c>
      <c r="V49" s="323"/>
      <c r="W49" s="323"/>
      <c r="X49" s="325"/>
      <c r="Y49" s="325"/>
      <c r="Z49" s="325"/>
      <c r="AA49" s="325"/>
      <c r="AB49" s="323"/>
      <c r="AC49" s="323">
        <f>AB49*AB28</f>
        <v>0</v>
      </c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92"/>
      <c r="AQ49" s="92"/>
      <c r="AR49" s="92"/>
      <c r="AS49" s="92"/>
      <c r="AT49" s="391">
        <f t="shared" si="2"/>
        <v>0</v>
      </c>
      <c r="AU49" s="586">
        <v>444</v>
      </c>
      <c r="AV49" s="88">
        <f t="shared" si="3"/>
        <v>0</v>
      </c>
    </row>
    <row r="50" spans="1:48" ht="39.950000000000003" customHeight="1">
      <c r="A50" s="290" t="s">
        <v>34</v>
      </c>
      <c r="B50" s="5"/>
      <c r="C50" s="103" t="s">
        <v>195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>
        <f t="shared" si="0"/>
        <v>0</v>
      </c>
      <c r="S50" s="92"/>
      <c r="T50" s="92"/>
      <c r="U50" s="92">
        <f t="shared" si="1"/>
        <v>0</v>
      </c>
      <c r="V50" s="323"/>
      <c r="W50" s="323"/>
      <c r="X50" s="325"/>
      <c r="Y50" s="325"/>
      <c r="Z50" s="325">
        <f>Y50*Y28</f>
        <v>0</v>
      </c>
      <c r="AA50" s="325"/>
      <c r="AB50" s="323"/>
      <c r="AC50" s="323"/>
      <c r="AD50" s="323"/>
      <c r="AE50" s="323"/>
      <c r="AF50" s="323"/>
      <c r="AG50" s="323"/>
      <c r="AH50" s="323"/>
      <c r="AI50" s="323">
        <f>AH50*AH28</f>
        <v>0</v>
      </c>
      <c r="AJ50" s="323"/>
      <c r="AK50" s="323"/>
      <c r="AL50" s="323"/>
      <c r="AM50" s="323"/>
      <c r="AN50" s="323"/>
      <c r="AO50" s="323"/>
      <c r="AP50" s="92"/>
      <c r="AQ50" s="92"/>
      <c r="AR50" s="92"/>
      <c r="AS50" s="92"/>
      <c r="AT50" s="391">
        <f t="shared" si="2"/>
        <v>0</v>
      </c>
      <c r="AU50" s="586">
        <v>591.84</v>
      </c>
      <c r="AV50" s="88">
        <f t="shared" si="3"/>
        <v>0</v>
      </c>
    </row>
    <row r="51" spans="1:48" ht="39.950000000000003" customHeight="1">
      <c r="A51" s="290" t="s">
        <v>35</v>
      </c>
      <c r="B51" s="5"/>
      <c r="C51" s="103" t="s">
        <v>197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>
        <f t="shared" si="0"/>
        <v>0</v>
      </c>
      <c r="S51" s="92"/>
      <c r="T51" s="92"/>
      <c r="U51" s="92">
        <f t="shared" si="1"/>
        <v>0</v>
      </c>
      <c r="V51" s="323"/>
      <c r="W51" s="323"/>
      <c r="X51" s="325"/>
      <c r="Y51" s="325"/>
      <c r="Z51" s="325"/>
      <c r="AA51" s="325"/>
      <c r="AB51" s="323"/>
      <c r="AC51" s="323">
        <f>AB51*AB28</f>
        <v>0</v>
      </c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92"/>
      <c r="AQ51" s="92"/>
      <c r="AR51" s="92"/>
      <c r="AS51" s="92"/>
      <c r="AT51" s="393">
        <f>(E51+H51+K51+N51+Q51+T51+W51+Z51+AC51+AF51+AI51+AL51+AO51+AQ51+AS51)/0.04</f>
        <v>0</v>
      </c>
      <c r="AU51" s="586">
        <v>11.25</v>
      </c>
      <c r="AV51" s="88">
        <f t="shared" si="3"/>
        <v>0</v>
      </c>
    </row>
    <row r="52" spans="1:48" ht="39.950000000000003" customHeight="1">
      <c r="A52" s="387" t="s">
        <v>217</v>
      </c>
      <c r="B52" s="8"/>
      <c r="C52" s="103" t="s">
        <v>195</v>
      </c>
      <c r="D52" s="92"/>
      <c r="E52" s="92"/>
      <c r="F52" s="92"/>
      <c r="G52" s="93"/>
      <c r="H52" s="93"/>
      <c r="I52" s="92"/>
      <c r="J52" s="93"/>
      <c r="K52" s="93"/>
      <c r="L52" s="92"/>
      <c r="M52" s="93"/>
      <c r="N52" s="93"/>
      <c r="O52" s="92"/>
      <c r="P52" s="93"/>
      <c r="Q52" s="93"/>
      <c r="R52" s="92">
        <f t="shared" si="0"/>
        <v>0</v>
      </c>
      <c r="S52" s="93"/>
      <c r="T52" s="93"/>
      <c r="U52" s="92">
        <f t="shared" si="1"/>
        <v>0</v>
      </c>
      <c r="V52" s="324"/>
      <c r="W52" s="324"/>
      <c r="X52" s="325"/>
      <c r="Y52" s="327"/>
      <c r="Z52" s="327"/>
      <c r="AA52" s="325"/>
      <c r="AB52" s="323"/>
      <c r="AC52" s="323"/>
      <c r="AD52" s="323"/>
      <c r="AE52" s="324"/>
      <c r="AF52" s="324"/>
      <c r="AG52" s="323"/>
      <c r="AH52" s="324"/>
      <c r="AI52" s="323"/>
      <c r="AJ52" s="323"/>
      <c r="AK52" s="324"/>
      <c r="AL52" s="323"/>
      <c r="AM52" s="323"/>
      <c r="AN52" s="324"/>
      <c r="AO52" s="324"/>
      <c r="AP52" s="93"/>
      <c r="AQ52" s="93"/>
      <c r="AR52" s="93"/>
      <c r="AS52" s="93"/>
      <c r="AT52" s="392">
        <f t="shared" si="2"/>
        <v>0</v>
      </c>
      <c r="AU52" s="585">
        <v>433.5</v>
      </c>
      <c r="AV52" s="88">
        <f t="shared" si="3"/>
        <v>0</v>
      </c>
    </row>
    <row r="53" spans="1:48" ht="39.950000000000003" customHeight="1">
      <c r="A53" s="388" t="s">
        <v>36</v>
      </c>
      <c r="B53" s="8"/>
      <c r="C53" s="103" t="s">
        <v>195</v>
      </c>
      <c r="D53" s="93"/>
      <c r="E53" s="93"/>
      <c r="F53" s="92"/>
      <c r="G53" s="93"/>
      <c r="H53" s="93"/>
      <c r="I53" s="92"/>
      <c r="J53" s="93"/>
      <c r="K53" s="93"/>
      <c r="L53" s="92"/>
      <c r="M53" s="93"/>
      <c r="N53" s="93"/>
      <c r="O53" s="92"/>
      <c r="P53" s="93"/>
      <c r="Q53" s="93"/>
      <c r="R53" s="92">
        <f t="shared" si="0"/>
        <v>0</v>
      </c>
      <c r="S53" s="93"/>
      <c r="T53" s="93"/>
      <c r="U53" s="92">
        <f>T53*AU53</f>
        <v>0</v>
      </c>
      <c r="V53" s="324"/>
      <c r="W53" s="324"/>
      <c r="X53" s="325"/>
      <c r="Y53" s="327"/>
      <c r="Z53" s="327"/>
      <c r="AA53" s="325"/>
      <c r="AB53" s="324"/>
      <c r="AC53" s="324">
        <f>AB53*AB28</f>
        <v>0</v>
      </c>
      <c r="AD53" s="323"/>
      <c r="AE53" s="324"/>
      <c r="AF53" s="324"/>
      <c r="AG53" s="323"/>
      <c r="AH53" s="324"/>
      <c r="AI53" s="323"/>
      <c r="AJ53" s="323"/>
      <c r="AK53" s="324"/>
      <c r="AL53" s="323"/>
      <c r="AM53" s="323"/>
      <c r="AN53" s="324"/>
      <c r="AO53" s="324"/>
      <c r="AP53" s="93"/>
      <c r="AQ53" s="93"/>
      <c r="AR53" s="93"/>
      <c r="AS53" s="93"/>
      <c r="AT53" s="391">
        <f t="shared" si="2"/>
        <v>0</v>
      </c>
      <c r="AU53" s="585">
        <v>52.5</v>
      </c>
      <c r="AV53" s="88">
        <f t="shared" si="3"/>
        <v>0</v>
      </c>
    </row>
    <row r="54" spans="1:48" ht="26.25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94" t="s">
        <v>83</v>
      </c>
      <c r="AU54" s="395"/>
    </row>
    <row r="55" spans="1:48" ht="25.5">
      <c r="A55" s="19" t="s">
        <v>77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62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64" t="s">
        <v>8</v>
      </c>
      <c r="AU55" s="865"/>
      <c r="AV55" s="6"/>
    </row>
    <row r="56" spans="1:48" ht="25.5">
      <c r="A56" s="12"/>
      <c r="B56" s="14"/>
      <c r="C56" s="4" t="s">
        <v>76</v>
      </c>
      <c r="D56" s="661" t="s">
        <v>18</v>
      </c>
      <c r="E56" s="662"/>
      <c r="F56" s="662"/>
      <c r="G56" s="662"/>
      <c r="H56" s="662"/>
      <c r="I56" s="662"/>
      <c r="J56" s="662"/>
      <c r="K56" s="662"/>
      <c r="L56" s="662"/>
      <c r="M56" s="662"/>
      <c r="N56" s="663"/>
      <c r="O56" s="133"/>
      <c r="P56" s="661" t="s">
        <v>19</v>
      </c>
      <c r="Q56" s="662"/>
      <c r="R56" s="662"/>
      <c r="S56" s="662"/>
      <c r="T56" s="662"/>
      <c r="U56" s="662"/>
      <c r="V56" s="662"/>
      <c r="W56" s="662"/>
      <c r="X56" s="662"/>
      <c r="Y56" s="662"/>
      <c r="Z56" s="662"/>
      <c r="AA56" s="662"/>
      <c r="AB56" s="663"/>
      <c r="AC56" s="661" t="s">
        <v>20</v>
      </c>
      <c r="AD56" s="662"/>
      <c r="AE56" s="662"/>
      <c r="AF56" s="662"/>
      <c r="AG56" s="662"/>
      <c r="AH56" s="663"/>
      <c r="AI56" s="661" t="s">
        <v>21</v>
      </c>
      <c r="AJ56" s="662"/>
      <c r="AK56" s="662"/>
      <c r="AL56" s="662"/>
      <c r="AM56" s="662"/>
      <c r="AN56" s="662"/>
      <c r="AO56" s="663"/>
      <c r="AP56" s="24" t="s">
        <v>16</v>
      </c>
      <c r="AQ56" s="23"/>
      <c r="AR56" s="23"/>
      <c r="AS56" s="16"/>
      <c r="AT56" s="858" t="s">
        <v>3</v>
      </c>
      <c r="AU56" s="859"/>
      <c r="AV56" s="6"/>
    </row>
    <row r="57" spans="1:48" ht="25.5">
      <c r="A57" s="1"/>
      <c r="B57" s="4"/>
      <c r="C57" s="4" t="s">
        <v>75</v>
      </c>
      <c r="D57" s="664"/>
      <c r="E57" s="665"/>
      <c r="F57" s="665"/>
      <c r="G57" s="665"/>
      <c r="H57" s="665"/>
      <c r="I57" s="665"/>
      <c r="J57" s="665"/>
      <c r="K57" s="665"/>
      <c r="L57" s="665"/>
      <c r="M57" s="665"/>
      <c r="N57" s="666"/>
      <c r="O57" s="134"/>
      <c r="P57" s="664"/>
      <c r="Q57" s="665"/>
      <c r="R57" s="665"/>
      <c r="S57" s="665"/>
      <c r="T57" s="665"/>
      <c r="U57" s="665"/>
      <c r="V57" s="665"/>
      <c r="W57" s="665"/>
      <c r="X57" s="665"/>
      <c r="Y57" s="665"/>
      <c r="Z57" s="665"/>
      <c r="AA57" s="665"/>
      <c r="AB57" s="666"/>
      <c r="AC57" s="664"/>
      <c r="AD57" s="665"/>
      <c r="AE57" s="665"/>
      <c r="AF57" s="665"/>
      <c r="AG57" s="665"/>
      <c r="AH57" s="666"/>
      <c r="AI57" s="664"/>
      <c r="AJ57" s="665"/>
      <c r="AK57" s="665"/>
      <c r="AL57" s="665"/>
      <c r="AM57" s="665"/>
      <c r="AN57" s="665"/>
      <c r="AO57" s="666"/>
      <c r="AP57" s="26" t="s">
        <v>17</v>
      </c>
      <c r="AQ57" s="25"/>
      <c r="AR57" s="25"/>
      <c r="AS57" s="2"/>
      <c r="AT57" s="860" t="s">
        <v>57</v>
      </c>
      <c r="AU57" s="861"/>
      <c r="AV57" s="7"/>
    </row>
    <row r="58" spans="1:48" ht="20.25" customHeight="1">
      <c r="A58" s="1" t="s">
        <v>78</v>
      </c>
      <c r="B58" s="4" t="s">
        <v>79</v>
      </c>
      <c r="C58" s="4" t="s">
        <v>9</v>
      </c>
      <c r="D58" s="618"/>
      <c r="E58" s="619"/>
      <c r="F58" s="162"/>
      <c r="G58" s="618"/>
      <c r="H58" s="619"/>
      <c r="I58" s="107"/>
      <c r="J58" s="618"/>
      <c r="K58" s="619"/>
      <c r="L58" s="162"/>
      <c r="M58" s="872"/>
      <c r="N58" s="873"/>
      <c r="O58" s="162"/>
      <c r="P58" s="618"/>
      <c r="Q58" s="619"/>
      <c r="R58" s="162"/>
      <c r="S58" s="618"/>
      <c r="T58" s="619"/>
      <c r="U58" s="107"/>
      <c r="V58" s="630">
        <f>V24</f>
        <v>0</v>
      </c>
      <c r="W58" s="631"/>
      <c r="X58" s="294"/>
      <c r="Y58" s="878">
        <f>Y24</f>
        <v>0</v>
      </c>
      <c r="Z58" s="879"/>
      <c r="AA58" s="294"/>
      <c r="AB58" s="630" t="str">
        <f>AB24</f>
        <v>каша кукурузная молочная с/м</v>
      </c>
      <c r="AC58" s="631"/>
      <c r="AD58" s="384"/>
      <c r="AE58" s="630" t="str">
        <f>AE24</f>
        <v>яблоко</v>
      </c>
      <c r="AF58" s="631"/>
      <c r="AG58" s="384"/>
      <c r="AH58" s="630" t="str">
        <f>AH24</f>
        <v>чай с сахаром</v>
      </c>
      <c r="AI58" s="631"/>
      <c r="AJ58" s="384"/>
      <c r="AK58" s="630" t="str">
        <f>AK24</f>
        <v>пшеничный/ржаной</v>
      </c>
      <c r="AL58" s="631"/>
      <c r="AM58" s="384"/>
      <c r="AN58" s="630" t="str">
        <f>AN24</f>
        <v>сок</v>
      </c>
      <c r="AO58" s="631"/>
      <c r="AP58" s="696"/>
      <c r="AQ58" s="697"/>
      <c r="AR58" s="696"/>
      <c r="AS58" s="697"/>
      <c r="AT58" s="396"/>
      <c r="AU58" s="397"/>
      <c r="AV58" s="18"/>
    </row>
    <row r="59" spans="1:48" ht="25.5" customHeight="1">
      <c r="A59" s="1"/>
      <c r="B59" s="4"/>
      <c r="C59" s="4" t="s">
        <v>10</v>
      </c>
      <c r="D59" s="620"/>
      <c r="E59" s="621"/>
      <c r="F59" s="163"/>
      <c r="G59" s="620"/>
      <c r="H59" s="621"/>
      <c r="I59" s="108"/>
      <c r="J59" s="620"/>
      <c r="K59" s="621"/>
      <c r="L59" s="163"/>
      <c r="M59" s="874"/>
      <c r="N59" s="875"/>
      <c r="O59" s="163"/>
      <c r="P59" s="620"/>
      <c r="Q59" s="621"/>
      <c r="R59" s="163"/>
      <c r="S59" s="620"/>
      <c r="T59" s="621"/>
      <c r="U59" s="108"/>
      <c r="V59" s="632"/>
      <c r="W59" s="633"/>
      <c r="X59" s="295"/>
      <c r="Y59" s="880"/>
      <c r="Z59" s="881"/>
      <c r="AA59" s="295"/>
      <c r="AB59" s="632"/>
      <c r="AC59" s="633"/>
      <c r="AD59" s="385"/>
      <c r="AE59" s="632"/>
      <c r="AF59" s="633"/>
      <c r="AG59" s="385"/>
      <c r="AH59" s="632"/>
      <c r="AI59" s="633"/>
      <c r="AJ59" s="385"/>
      <c r="AK59" s="632"/>
      <c r="AL59" s="633"/>
      <c r="AM59" s="385"/>
      <c r="AN59" s="632"/>
      <c r="AO59" s="633"/>
      <c r="AP59" s="698"/>
      <c r="AQ59" s="699"/>
      <c r="AR59" s="698"/>
      <c r="AS59" s="699"/>
      <c r="AT59" s="398" t="s">
        <v>6</v>
      </c>
      <c r="AU59" s="399" t="s">
        <v>4</v>
      </c>
      <c r="AV59" s="4"/>
    </row>
    <row r="60" spans="1:48" ht="25.5" customHeight="1">
      <c r="A60" s="2"/>
      <c r="B60" s="3"/>
      <c r="C60" s="3"/>
      <c r="D60" s="622"/>
      <c r="E60" s="623"/>
      <c r="F60" s="164"/>
      <c r="G60" s="622"/>
      <c r="H60" s="623"/>
      <c r="I60" s="109"/>
      <c r="J60" s="622"/>
      <c r="K60" s="623"/>
      <c r="L60" s="164"/>
      <c r="M60" s="876"/>
      <c r="N60" s="877"/>
      <c r="O60" s="164"/>
      <c r="P60" s="622"/>
      <c r="Q60" s="623"/>
      <c r="R60" s="164"/>
      <c r="S60" s="622"/>
      <c r="T60" s="623"/>
      <c r="U60" s="109"/>
      <c r="V60" s="634"/>
      <c r="W60" s="635"/>
      <c r="X60" s="296"/>
      <c r="Y60" s="882"/>
      <c r="Z60" s="883"/>
      <c r="AA60" s="296"/>
      <c r="AB60" s="634"/>
      <c r="AC60" s="635"/>
      <c r="AD60" s="386"/>
      <c r="AE60" s="634"/>
      <c r="AF60" s="635"/>
      <c r="AG60" s="386"/>
      <c r="AH60" s="634"/>
      <c r="AI60" s="635"/>
      <c r="AJ60" s="386"/>
      <c r="AK60" s="634"/>
      <c r="AL60" s="635"/>
      <c r="AM60" s="386"/>
      <c r="AN60" s="634"/>
      <c r="AO60" s="635"/>
      <c r="AP60" s="700"/>
      <c r="AQ60" s="701"/>
      <c r="AR60" s="700"/>
      <c r="AS60" s="701"/>
      <c r="AT60" s="400" t="s">
        <v>7</v>
      </c>
      <c r="AU60" s="400" t="s">
        <v>5</v>
      </c>
      <c r="AV60" s="3"/>
    </row>
    <row r="61" spans="1:48" ht="25.5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379">
        <v>6</v>
      </c>
      <c r="W61" s="379">
        <v>7</v>
      </c>
      <c r="X61" s="27"/>
      <c r="Y61" s="27">
        <v>18</v>
      </c>
      <c r="Z61" s="27">
        <v>19</v>
      </c>
      <c r="AA61" s="27"/>
      <c r="AB61" s="379">
        <v>4</v>
      </c>
      <c r="AC61" s="379">
        <v>5</v>
      </c>
      <c r="AD61" s="379"/>
      <c r="AE61" s="379">
        <v>6</v>
      </c>
      <c r="AF61" s="379">
        <v>7</v>
      </c>
      <c r="AG61" s="379"/>
      <c r="AH61" s="379">
        <v>8</v>
      </c>
      <c r="AI61" s="379">
        <v>9</v>
      </c>
      <c r="AJ61" s="379"/>
      <c r="AK61" s="379">
        <v>10</v>
      </c>
      <c r="AL61" s="379">
        <v>11</v>
      </c>
      <c r="AM61" s="379"/>
      <c r="AN61" s="379">
        <v>12</v>
      </c>
      <c r="AO61" s="379">
        <v>13</v>
      </c>
      <c r="AP61" s="27">
        <v>30</v>
      </c>
      <c r="AQ61" s="27">
        <v>31</v>
      </c>
      <c r="AR61" s="27">
        <v>32</v>
      </c>
      <c r="AS61" s="28">
        <v>33</v>
      </c>
      <c r="AT61" s="401">
        <v>34</v>
      </c>
      <c r="AU61" s="401">
        <v>35</v>
      </c>
      <c r="AV61" s="28"/>
    </row>
    <row r="62" spans="1:48" ht="39.950000000000003" customHeight="1">
      <c r="A62" s="112" t="s">
        <v>37</v>
      </c>
      <c r="B62" s="10"/>
      <c r="C62" s="103" t="s">
        <v>195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383"/>
      <c r="W62" s="383"/>
      <c r="X62" s="320"/>
      <c r="Y62" s="320"/>
      <c r="Z62" s="320"/>
      <c r="AA62" s="320"/>
      <c r="AB62" s="383"/>
      <c r="AC62" s="383">
        <f>AB62*AB28</f>
        <v>0</v>
      </c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83"/>
      <c r="AP62" s="95"/>
      <c r="AQ62" s="95"/>
      <c r="AR62" s="95"/>
      <c r="AS62" s="95"/>
      <c r="AT62" s="402">
        <f>E62+H62+K62+N62+Q62+T62+W62+Z62+AC62+AF62+AI62+AL62+AO62+AQ62+AS62</f>
        <v>0</v>
      </c>
      <c r="AU62" s="587">
        <v>6000</v>
      </c>
      <c r="AV62" s="87">
        <f>AT62*AU62</f>
        <v>0</v>
      </c>
    </row>
    <row r="63" spans="1:48" ht="39.950000000000003" customHeight="1">
      <c r="A63" s="113" t="s">
        <v>39</v>
      </c>
      <c r="B63" s="8"/>
      <c r="C63" s="103" t="s">
        <v>195</v>
      </c>
      <c r="D63" s="93"/>
      <c r="E63" s="93"/>
      <c r="F63" s="95"/>
      <c r="G63" s="93"/>
      <c r="H63" s="93"/>
      <c r="I63" s="95"/>
      <c r="J63" s="93"/>
      <c r="K63" s="93"/>
      <c r="L63" s="95"/>
      <c r="M63" s="93"/>
      <c r="N63" s="93"/>
      <c r="O63" s="95"/>
      <c r="P63" s="93"/>
      <c r="Q63" s="93"/>
      <c r="R63" s="95"/>
      <c r="S63" s="93"/>
      <c r="T63" s="93"/>
      <c r="U63" s="95"/>
      <c r="V63" s="324"/>
      <c r="W63" s="324"/>
      <c r="X63" s="320"/>
      <c r="Y63" s="293"/>
      <c r="Z63" s="293"/>
      <c r="AA63" s="320"/>
      <c r="AB63" s="324"/>
      <c r="AC63" s="324"/>
      <c r="AD63" s="383"/>
      <c r="AE63" s="324"/>
      <c r="AF63" s="324"/>
      <c r="AG63" s="383"/>
      <c r="AH63" s="324"/>
      <c r="AI63" s="324"/>
      <c r="AJ63" s="383"/>
      <c r="AK63" s="324"/>
      <c r="AL63" s="324"/>
      <c r="AM63" s="383"/>
      <c r="AN63" s="324"/>
      <c r="AO63" s="324"/>
      <c r="AP63" s="93"/>
      <c r="AQ63" s="93"/>
      <c r="AR63" s="93"/>
      <c r="AS63" s="93"/>
      <c r="AT63" s="402">
        <f t="shared" ref="AT63:AT98" si="4">E63+H63+K63+N63+Q63+T63+W63+Z63+AC63+AF63+AI63+AL63+AO63+AQ63+AS63</f>
        <v>0</v>
      </c>
      <c r="AU63" s="588">
        <v>177</v>
      </c>
      <c r="AV63" s="87">
        <f t="shared" ref="AV63:AV98" si="5">AT63*AU63</f>
        <v>0</v>
      </c>
    </row>
    <row r="64" spans="1:48" ht="39.950000000000003" customHeight="1">
      <c r="A64" s="112" t="s">
        <v>40</v>
      </c>
      <c r="B64" s="5"/>
      <c r="C64" s="103" t="s">
        <v>195</v>
      </c>
      <c r="D64" s="92"/>
      <c r="E64" s="92"/>
      <c r="F64" s="95"/>
      <c r="G64" s="92"/>
      <c r="H64" s="92"/>
      <c r="I64" s="95"/>
      <c r="J64" s="92"/>
      <c r="K64" s="92"/>
      <c r="L64" s="95"/>
      <c r="M64" s="92"/>
      <c r="N64" s="92"/>
      <c r="O64" s="95"/>
      <c r="P64" s="92"/>
      <c r="Q64" s="92"/>
      <c r="R64" s="95"/>
      <c r="S64" s="92"/>
      <c r="T64" s="92"/>
      <c r="U64" s="95"/>
      <c r="V64" s="323"/>
      <c r="W64" s="323"/>
      <c r="X64" s="320"/>
      <c r="Y64" s="292"/>
      <c r="Z64" s="292"/>
      <c r="AA64" s="320"/>
      <c r="AB64" s="323"/>
      <c r="AC64" s="323">
        <f>AB64*AB28</f>
        <v>0</v>
      </c>
      <c r="AD64" s="383"/>
      <c r="AE64" s="323"/>
      <c r="AF64" s="323"/>
      <c r="AG64" s="383"/>
      <c r="AH64" s="323"/>
      <c r="AI64" s="323"/>
      <c r="AJ64" s="383"/>
      <c r="AK64" s="323"/>
      <c r="AL64" s="323"/>
      <c r="AM64" s="383"/>
      <c r="AN64" s="323"/>
      <c r="AO64" s="323"/>
      <c r="AP64" s="92"/>
      <c r="AQ64" s="92"/>
      <c r="AR64" s="92"/>
      <c r="AS64" s="92"/>
      <c r="AT64" s="402">
        <f t="shared" si="4"/>
        <v>0</v>
      </c>
      <c r="AU64" s="589">
        <v>61.5</v>
      </c>
      <c r="AV64" s="87">
        <f t="shared" si="5"/>
        <v>0</v>
      </c>
    </row>
    <row r="65" spans="1:48" ht="39.950000000000003" customHeight="1">
      <c r="A65" s="110" t="s">
        <v>41</v>
      </c>
      <c r="B65" s="5"/>
      <c r="C65" s="103" t="s">
        <v>195</v>
      </c>
      <c r="D65" s="92"/>
      <c r="E65" s="92"/>
      <c r="F65" s="95"/>
      <c r="G65" s="92"/>
      <c r="H65" s="92"/>
      <c r="I65" s="95"/>
      <c r="J65" s="92"/>
      <c r="K65" s="92"/>
      <c r="L65" s="95"/>
      <c r="M65" s="92"/>
      <c r="N65" s="92"/>
      <c r="O65" s="95"/>
      <c r="P65" s="92"/>
      <c r="Q65" s="92"/>
      <c r="R65" s="95"/>
      <c r="S65" s="92"/>
      <c r="T65" s="92"/>
      <c r="U65" s="95"/>
      <c r="V65" s="323"/>
      <c r="W65" s="323"/>
      <c r="X65" s="320"/>
      <c r="Y65" s="292"/>
      <c r="Z65" s="292"/>
      <c r="AA65" s="320"/>
      <c r="AB65" s="323"/>
      <c r="AC65" s="323">
        <f>AB65*AB28</f>
        <v>0</v>
      </c>
      <c r="AD65" s="383"/>
      <c r="AE65" s="323"/>
      <c r="AF65" s="323">
        <f>AE65*AE28</f>
        <v>0</v>
      </c>
      <c r="AG65" s="383"/>
      <c r="AH65" s="323"/>
      <c r="AI65" s="323"/>
      <c r="AJ65" s="383"/>
      <c r="AK65" s="323"/>
      <c r="AL65" s="323"/>
      <c r="AM65" s="383"/>
      <c r="AN65" s="323"/>
      <c r="AO65" s="323"/>
      <c r="AP65" s="92"/>
      <c r="AQ65" s="92"/>
      <c r="AR65" s="92"/>
      <c r="AS65" s="92"/>
      <c r="AT65" s="403">
        <f t="shared" si="4"/>
        <v>0</v>
      </c>
      <c r="AU65" s="589">
        <v>130.5</v>
      </c>
      <c r="AV65" s="87">
        <f t="shared" si="5"/>
        <v>0</v>
      </c>
    </row>
    <row r="66" spans="1:48" ht="39.950000000000003" customHeight="1">
      <c r="A66" s="110" t="s">
        <v>42</v>
      </c>
      <c r="B66" s="5"/>
      <c r="C66" s="103" t="s">
        <v>195</v>
      </c>
      <c r="D66" s="92"/>
      <c r="E66" s="92"/>
      <c r="F66" s="95"/>
      <c r="G66" s="92"/>
      <c r="H66" s="92"/>
      <c r="I66" s="95"/>
      <c r="J66" s="92"/>
      <c r="K66" s="92"/>
      <c r="L66" s="95"/>
      <c r="M66" s="92"/>
      <c r="N66" s="92"/>
      <c r="O66" s="95"/>
      <c r="P66" s="92"/>
      <c r="Q66" s="92"/>
      <c r="R66" s="95"/>
      <c r="S66" s="92"/>
      <c r="T66" s="92"/>
      <c r="U66" s="95"/>
      <c r="V66" s="323"/>
      <c r="W66" s="323"/>
      <c r="X66" s="320"/>
      <c r="Y66" s="292"/>
      <c r="Z66" s="292"/>
      <c r="AA66" s="320"/>
      <c r="AB66" s="323">
        <v>3.7999999999999999E-2</v>
      </c>
      <c r="AC66" s="323">
        <f>AB66*AB28</f>
        <v>0.13300000000000001</v>
      </c>
      <c r="AD66" s="383"/>
      <c r="AE66" s="323"/>
      <c r="AF66" s="323"/>
      <c r="AG66" s="383"/>
      <c r="AH66" s="323"/>
      <c r="AI66" s="323"/>
      <c r="AJ66" s="383"/>
      <c r="AK66" s="323"/>
      <c r="AL66" s="323"/>
      <c r="AM66" s="383"/>
      <c r="AN66" s="323"/>
      <c r="AO66" s="323"/>
      <c r="AP66" s="92"/>
      <c r="AQ66" s="92"/>
      <c r="AR66" s="92"/>
      <c r="AS66" s="92"/>
      <c r="AT66" s="402">
        <f t="shared" si="4"/>
        <v>0.13300000000000001</v>
      </c>
      <c r="AU66" s="589">
        <v>73.5</v>
      </c>
      <c r="AV66" s="87">
        <f t="shared" si="5"/>
        <v>9.775500000000001</v>
      </c>
    </row>
    <row r="67" spans="1:48" ht="53.25" customHeight="1">
      <c r="A67" s="110" t="s">
        <v>288</v>
      </c>
      <c r="B67" s="5"/>
      <c r="C67" s="103" t="s">
        <v>195</v>
      </c>
      <c r="D67" s="92"/>
      <c r="E67" s="92"/>
      <c r="F67" s="95"/>
      <c r="G67" s="92"/>
      <c r="H67" s="92"/>
      <c r="I67" s="95"/>
      <c r="J67" s="92"/>
      <c r="K67" s="92"/>
      <c r="L67" s="95"/>
      <c r="M67" s="92"/>
      <c r="N67" s="92"/>
      <c r="O67" s="95"/>
      <c r="P67" s="92"/>
      <c r="Q67" s="92"/>
      <c r="R67" s="95"/>
      <c r="S67" s="92"/>
      <c r="T67" s="92"/>
      <c r="U67" s="95"/>
      <c r="V67" s="323"/>
      <c r="W67" s="323"/>
      <c r="X67" s="320"/>
      <c r="Y67" s="292"/>
      <c r="Z67" s="292"/>
      <c r="AA67" s="320"/>
      <c r="AB67" s="323"/>
      <c r="AC67" s="323"/>
      <c r="AD67" s="383"/>
      <c r="AE67" s="323"/>
      <c r="AF67" s="323"/>
      <c r="AG67" s="383"/>
      <c r="AH67" s="323"/>
      <c r="AI67" s="323"/>
      <c r="AJ67" s="383"/>
      <c r="AK67" s="323"/>
      <c r="AL67" s="323"/>
      <c r="AM67" s="383"/>
      <c r="AN67" s="323"/>
      <c r="AO67" s="323"/>
      <c r="AP67" s="92"/>
      <c r="AQ67" s="92"/>
      <c r="AR67" s="92"/>
      <c r="AS67" s="92"/>
      <c r="AT67" s="402">
        <f t="shared" si="4"/>
        <v>0</v>
      </c>
      <c r="AU67" s="589">
        <v>76.5</v>
      </c>
      <c r="AV67" s="87">
        <f t="shared" si="5"/>
        <v>0</v>
      </c>
    </row>
    <row r="68" spans="1:48" ht="39.950000000000003" customHeight="1">
      <c r="A68" s="110" t="s">
        <v>219</v>
      </c>
      <c r="B68" s="5"/>
      <c r="C68" s="103" t="s">
        <v>195</v>
      </c>
      <c r="D68" s="92"/>
      <c r="E68" s="92"/>
      <c r="F68" s="95"/>
      <c r="G68" s="92"/>
      <c r="H68" s="92"/>
      <c r="I68" s="95"/>
      <c r="J68" s="92"/>
      <c r="K68" s="92"/>
      <c r="L68" s="95"/>
      <c r="M68" s="92"/>
      <c r="N68" s="92"/>
      <c r="O68" s="95"/>
      <c r="P68" s="92"/>
      <c r="Q68" s="92"/>
      <c r="R68" s="95"/>
      <c r="S68" s="92"/>
      <c r="T68" s="92"/>
      <c r="U68" s="95"/>
      <c r="V68" s="323"/>
      <c r="W68" s="323"/>
      <c r="X68" s="320"/>
      <c r="Y68" s="292"/>
      <c r="Z68" s="292"/>
      <c r="AA68" s="320"/>
      <c r="AB68" s="323"/>
      <c r="AC68" s="323"/>
      <c r="AD68" s="383"/>
      <c r="AE68" s="323"/>
      <c r="AF68" s="323"/>
      <c r="AG68" s="383"/>
      <c r="AH68" s="323"/>
      <c r="AI68" s="323"/>
      <c r="AJ68" s="383"/>
      <c r="AK68" s="323"/>
      <c r="AL68" s="323"/>
      <c r="AM68" s="383"/>
      <c r="AN68" s="323"/>
      <c r="AO68" s="323"/>
      <c r="AP68" s="92"/>
      <c r="AQ68" s="92"/>
      <c r="AR68" s="92"/>
      <c r="AS68" s="92"/>
      <c r="AT68" s="402">
        <f t="shared" si="4"/>
        <v>0</v>
      </c>
      <c r="AU68" s="589">
        <v>73.5</v>
      </c>
      <c r="AV68" s="87">
        <f t="shared" si="5"/>
        <v>0</v>
      </c>
    </row>
    <row r="69" spans="1:48" ht="39.950000000000003" customHeight="1">
      <c r="A69" s="110" t="s">
        <v>43</v>
      </c>
      <c r="B69" s="5"/>
      <c r="C69" s="103" t="s">
        <v>195</v>
      </c>
      <c r="D69" s="92"/>
      <c r="E69" s="92"/>
      <c r="F69" s="95"/>
      <c r="G69" s="92"/>
      <c r="H69" s="92"/>
      <c r="I69" s="95"/>
      <c r="J69" s="92"/>
      <c r="K69" s="92"/>
      <c r="L69" s="95"/>
      <c r="M69" s="92"/>
      <c r="N69" s="92"/>
      <c r="O69" s="95"/>
      <c r="P69" s="92"/>
      <c r="Q69" s="92"/>
      <c r="R69" s="95"/>
      <c r="S69" s="92"/>
      <c r="T69" s="92"/>
      <c r="U69" s="95"/>
      <c r="V69" s="323"/>
      <c r="W69" s="323"/>
      <c r="X69" s="320"/>
      <c r="Y69" s="292"/>
      <c r="Z69" s="292"/>
      <c r="AA69" s="320"/>
      <c r="AB69" s="323"/>
      <c r="AC69" s="323"/>
      <c r="AD69" s="383"/>
      <c r="AE69" s="323"/>
      <c r="AF69" s="323"/>
      <c r="AG69" s="383"/>
      <c r="AH69" s="323"/>
      <c r="AI69" s="323"/>
      <c r="AJ69" s="383"/>
      <c r="AK69" s="323"/>
      <c r="AL69" s="323"/>
      <c r="AM69" s="383"/>
      <c r="AN69" s="323"/>
      <c r="AO69" s="323"/>
      <c r="AP69" s="92"/>
      <c r="AQ69" s="92"/>
      <c r="AR69" s="92"/>
      <c r="AS69" s="92"/>
      <c r="AT69" s="402">
        <f t="shared" si="4"/>
        <v>0</v>
      </c>
      <c r="AU69" s="589"/>
      <c r="AV69" s="87">
        <f t="shared" si="5"/>
        <v>0</v>
      </c>
    </row>
    <row r="70" spans="1:48" ht="39.950000000000003" customHeight="1">
      <c r="A70" s="110" t="s">
        <v>193</v>
      </c>
      <c r="B70" s="5"/>
      <c r="C70" s="103" t="s">
        <v>195</v>
      </c>
      <c r="D70" s="92"/>
      <c r="E70" s="92"/>
      <c r="F70" s="95"/>
      <c r="G70" s="92"/>
      <c r="H70" s="92"/>
      <c r="I70" s="95"/>
      <c r="J70" s="92"/>
      <c r="K70" s="92"/>
      <c r="L70" s="95"/>
      <c r="M70" s="92"/>
      <c r="N70" s="92"/>
      <c r="O70" s="95"/>
      <c r="P70" s="92"/>
      <c r="Q70" s="92"/>
      <c r="R70" s="95"/>
      <c r="S70" s="92"/>
      <c r="T70" s="92"/>
      <c r="U70" s="95"/>
      <c r="V70" s="323"/>
      <c r="W70" s="323"/>
      <c r="X70" s="320"/>
      <c r="Y70" s="292"/>
      <c r="Z70" s="292"/>
      <c r="AA70" s="320"/>
      <c r="AB70" s="323"/>
      <c r="AC70" s="323"/>
      <c r="AD70" s="383"/>
      <c r="AE70" s="323"/>
      <c r="AF70" s="323"/>
      <c r="AG70" s="383"/>
      <c r="AH70" s="323"/>
      <c r="AI70" s="323"/>
      <c r="AJ70" s="383"/>
      <c r="AK70" s="323"/>
      <c r="AL70" s="323"/>
      <c r="AM70" s="383"/>
      <c r="AN70" s="323"/>
      <c r="AO70" s="323"/>
      <c r="AP70" s="92"/>
      <c r="AQ70" s="92"/>
      <c r="AR70" s="92"/>
      <c r="AS70" s="92"/>
      <c r="AT70" s="402">
        <f t="shared" si="4"/>
        <v>0</v>
      </c>
      <c r="AU70" s="589"/>
      <c r="AV70" s="87">
        <f t="shared" si="5"/>
        <v>0</v>
      </c>
    </row>
    <row r="71" spans="1:48" ht="39.950000000000003" customHeight="1">
      <c r="A71" s="110" t="s">
        <v>44</v>
      </c>
      <c r="B71" s="5"/>
      <c r="C71" s="103" t="s">
        <v>195</v>
      </c>
      <c r="D71" s="92"/>
      <c r="E71" s="92"/>
      <c r="F71" s="95"/>
      <c r="G71" s="92"/>
      <c r="H71" s="92"/>
      <c r="I71" s="95"/>
      <c r="J71" s="92"/>
      <c r="K71" s="92"/>
      <c r="L71" s="95"/>
      <c r="M71" s="92"/>
      <c r="N71" s="92"/>
      <c r="O71" s="95"/>
      <c r="P71" s="92"/>
      <c r="Q71" s="92"/>
      <c r="R71" s="95"/>
      <c r="S71" s="92"/>
      <c r="T71" s="92"/>
      <c r="U71" s="95"/>
      <c r="V71" s="323"/>
      <c r="W71" s="323"/>
      <c r="X71" s="320"/>
      <c r="Y71" s="292"/>
      <c r="Z71" s="292"/>
      <c r="AA71" s="320"/>
      <c r="AB71" s="323"/>
      <c r="AC71" s="323"/>
      <c r="AD71" s="383"/>
      <c r="AE71" s="323"/>
      <c r="AF71" s="323"/>
      <c r="AG71" s="383"/>
      <c r="AH71" s="323"/>
      <c r="AI71" s="323"/>
      <c r="AJ71" s="383"/>
      <c r="AK71" s="323"/>
      <c r="AL71" s="323"/>
      <c r="AM71" s="383"/>
      <c r="AN71" s="323"/>
      <c r="AO71" s="323"/>
      <c r="AP71" s="92"/>
      <c r="AQ71" s="92"/>
      <c r="AR71" s="92"/>
      <c r="AS71" s="92"/>
      <c r="AT71" s="402">
        <f t="shared" si="4"/>
        <v>0</v>
      </c>
      <c r="AU71" s="589"/>
      <c r="AV71" s="87">
        <f t="shared" si="5"/>
        <v>0</v>
      </c>
    </row>
    <row r="72" spans="1:48" ht="39.950000000000003" customHeight="1">
      <c r="A72" s="110" t="s">
        <v>45</v>
      </c>
      <c r="B72" s="5"/>
      <c r="C72" s="103" t="s">
        <v>195</v>
      </c>
      <c r="D72" s="92"/>
      <c r="E72" s="92"/>
      <c r="F72" s="95"/>
      <c r="G72" s="92"/>
      <c r="H72" s="92"/>
      <c r="I72" s="95"/>
      <c r="J72" s="92"/>
      <c r="K72" s="92"/>
      <c r="L72" s="95"/>
      <c r="M72" s="92"/>
      <c r="N72" s="92"/>
      <c r="O72" s="95"/>
      <c r="P72" s="92"/>
      <c r="Q72" s="92"/>
      <c r="R72" s="95"/>
      <c r="S72" s="92"/>
      <c r="T72" s="92"/>
      <c r="U72" s="95"/>
      <c r="V72" s="323"/>
      <c r="W72" s="323"/>
      <c r="X72" s="320"/>
      <c r="Y72" s="292"/>
      <c r="Z72" s="292"/>
      <c r="AA72" s="320"/>
      <c r="AB72" s="323">
        <v>7.0000000000000001E-3</v>
      </c>
      <c r="AC72" s="323">
        <f>AB72*AB28</f>
        <v>2.4500000000000001E-2</v>
      </c>
      <c r="AD72" s="383"/>
      <c r="AE72" s="323"/>
      <c r="AF72" s="323"/>
      <c r="AG72" s="383"/>
      <c r="AH72" s="323">
        <v>1.2E-2</v>
      </c>
      <c r="AI72" s="323">
        <f>AH72*AH28</f>
        <v>0.03</v>
      </c>
      <c r="AJ72" s="383"/>
      <c r="AK72" s="323"/>
      <c r="AL72" s="323"/>
      <c r="AM72" s="383"/>
      <c r="AN72" s="323"/>
      <c r="AO72" s="323">
        <f>AN72*AN28</f>
        <v>0</v>
      </c>
      <c r="AP72" s="92"/>
      <c r="AQ72" s="92"/>
      <c r="AR72" s="92"/>
      <c r="AS72" s="92"/>
      <c r="AT72" s="403">
        <f>E72+H72+K72+N72+Q72+T72+W72+Z72+AC72+AF72+AI72+AL72+AO72+AQ72+AS72</f>
        <v>5.45E-2</v>
      </c>
      <c r="AU72" s="589">
        <v>97.5</v>
      </c>
      <c r="AV72" s="87">
        <f t="shared" si="5"/>
        <v>5.3137499999999998</v>
      </c>
    </row>
    <row r="73" spans="1:48" ht="39.950000000000003" customHeight="1">
      <c r="A73" s="110" t="s">
        <v>46</v>
      </c>
      <c r="B73" s="5"/>
      <c r="C73" s="103" t="s">
        <v>195</v>
      </c>
      <c r="D73" s="92"/>
      <c r="E73" s="92"/>
      <c r="F73" s="95"/>
      <c r="G73" s="92"/>
      <c r="H73" s="92"/>
      <c r="I73" s="95"/>
      <c r="J73" s="92"/>
      <c r="K73" s="92"/>
      <c r="L73" s="95"/>
      <c r="M73" s="92"/>
      <c r="N73" s="92"/>
      <c r="O73" s="95"/>
      <c r="P73" s="92"/>
      <c r="Q73" s="92"/>
      <c r="R73" s="95"/>
      <c r="S73" s="92"/>
      <c r="T73" s="92"/>
      <c r="U73" s="95"/>
      <c r="V73" s="323"/>
      <c r="W73" s="323"/>
      <c r="X73" s="320"/>
      <c r="Y73" s="292"/>
      <c r="Z73" s="292"/>
      <c r="AA73" s="320"/>
      <c r="AB73" s="323"/>
      <c r="AC73" s="323"/>
      <c r="AD73" s="383"/>
      <c r="AE73" s="323"/>
      <c r="AF73" s="323"/>
      <c r="AG73" s="383"/>
      <c r="AH73" s="323"/>
      <c r="AI73" s="323"/>
      <c r="AJ73" s="383"/>
      <c r="AK73" s="323"/>
      <c r="AL73" s="323"/>
      <c r="AM73" s="383"/>
      <c r="AN73" s="323"/>
      <c r="AO73" s="323"/>
      <c r="AP73" s="92"/>
      <c r="AQ73" s="92"/>
      <c r="AR73" s="92"/>
      <c r="AS73" s="92"/>
      <c r="AT73" s="402">
        <f t="shared" si="4"/>
        <v>0</v>
      </c>
      <c r="AU73" s="589"/>
      <c r="AV73" s="87">
        <f t="shared" si="5"/>
        <v>0</v>
      </c>
    </row>
    <row r="74" spans="1:48" ht="39.950000000000003" customHeight="1">
      <c r="A74" s="110" t="s">
        <v>47</v>
      </c>
      <c r="B74" s="5"/>
      <c r="C74" s="103" t="s">
        <v>195</v>
      </c>
      <c r="D74" s="92"/>
      <c r="E74" s="92"/>
      <c r="F74" s="95"/>
      <c r="G74" s="92"/>
      <c r="H74" s="92"/>
      <c r="I74" s="95"/>
      <c r="J74" s="92"/>
      <c r="K74" s="92"/>
      <c r="L74" s="95"/>
      <c r="M74" s="92"/>
      <c r="N74" s="92"/>
      <c r="O74" s="95"/>
      <c r="P74" s="92"/>
      <c r="Q74" s="92"/>
      <c r="R74" s="95"/>
      <c r="S74" s="92"/>
      <c r="T74" s="92"/>
      <c r="U74" s="95"/>
      <c r="V74" s="323"/>
      <c r="W74" s="323"/>
      <c r="X74" s="320"/>
      <c r="Y74" s="292"/>
      <c r="Z74" s="292"/>
      <c r="AA74" s="320"/>
      <c r="AB74" s="323"/>
      <c r="AC74" s="323"/>
      <c r="AD74" s="383"/>
      <c r="AE74" s="323"/>
      <c r="AF74" s="323"/>
      <c r="AG74" s="383"/>
      <c r="AH74" s="323"/>
      <c r="AI74" s="323"/>
      <c r="AJ74" s="383"/>
      <c r="AK74" s="323"/>
      <c r="AL74" s="323"/>
      <c r="AM74" s="383"/>
      <c r="AN74" s="323"/>
      <c r="AO74" s="323"/>
      <c r="AP74" s="92"/>
      <c r="AQ74" s="92"/>
      <c r="AR74" s="92"/>
      <c r="AS74" s="92"/>
      <c r="AT74" s="402">
        <f t="shared" si="4"/>
        <v>0</v>
      </c>
      <c r="AU74" s="589">
        <v>135</v>
      </c>
      <c r="AV74" s="87">
        <f t="shared" si="5"/>
        <v>0</v>
      </c>
    </row>
    <row r="75" spans="1:48" ht="58.5" customHeight="1">
      <c r="A75" s="110" t="s">
        <v>225</v>
      </c>
      <c r="B75" s="5"/>
      <c r="C75" s="103" t="s">
        <v>195</v>
      </c>
      <c r="D75" s="92"/>
      <c r="E75" s="92"/>
      <c r="F75" s="95"/>
      <c r="G75" s="92"/>
      <c r="H75" s="92"/>
      <c r="I75" s="95"/>
      <c r="J75" s="92"/>
      <c r="K75" s="92"/>
      <c r="L75" s="95"/>
      <c r="M75" s="92"/>
      <c r="N75" s="92"/>
      <c r="O75" s="95"/>
      <c r="P75" s="92"/>
      <c r="Q75" s="92"/>
      <c r="R75" s="95"/>
      <c r="S75" s="92"/>
      <c r="T75" s="92"/>
      <c r="U75" s="95"/>
      <c r="V75" s="323"/>
      <c r="W75" s="323"/>
      <c r="X75" s="320"/>
      <c r="Y75" s="292"/>
      <c r="Z75" s="292"/>
      <c r="AA75" s="320"/>
      <c r="AB75" s="323"/>
      <c r="AC75" s="323"/>
      <c r="AD75" s="383"/>
      <c r="AE75" s="323"/>
      <c r="AF75" s="323"/>
      <c r="AG75" s="383"/>
      <c r="AH75" s="323"/>
      <c r="AI75" s="323"/>
      <c r="AJ75" s="383"/>
      <c r="AK75" s="323"/>
      <c r="AL75" s="323"/>
      <c r="AM75" s="383"/>
      <c r="AN75" s="323"/>
      <c r="AO75" s="323"/>
      <c r="AP75" s="92"/>
      <c r="AQ75" s="92"/>
      <c r="AR75" s="92"/>
      <c r="AS75" s="92"/>
      <c r="AT75" s="402">
        <f t="shared" si="4"/>
        <v>0</v>
      </c>
      <c r="AU75" s="589"/>
      <c r="AV75" s="87">
        <f t="shared" si="5"/>
        <v>0</v>
      </c>
    </row>
    <row r="76" spans="1:48" ht="39.950000000000003" customHeight="1">
      <c r="A76" s="110" t="s">
        <v>248</v>
      </c>
      <c r="B76" s="5"/>
      <c r="C76" s="103" t="s">
        <v>195</v>
      </c>
      <c r="D76" s="92"/>
      <c r="E76" s="92"/>
      <c r="F76" s="95"/>
      <c r="G76" s="92"/>
      <c r="H76" s="92"/>
      <c r="I76" s="95"/>
      <c r="J76" s="92"/>
      <c r="K76" s="92"/>
      <c r="L76" s="95"/>
      <c r="M76" s="92"/>
      <c r="N76" s="92"/>
      <c r="O76" s="95"/>
      <c r="P76" s="92"/>
      <c r="Q76" s="92"/>
      <c r="R76" s="95"/>
      <c r="S76" s="92"/>
      <c r="T76" s="92"/>
      <c r="U76" s="95"/>
      <c r="V76" s="323"/>
      <c r="W76" s="323">
        <f>V76*V28</f>
        <v>0</v>
      </c>
      <c r="X76" s="320"/>
      <c r="Y76" s="292"/>
      <c r="Z76" s="292"/>
      <c r="AA76" s="320"/>
      <c r="AB76" s="323"/>
      <c r="AC76" s="323"/>
      <c r="AD76" s="323">
        <f>AC76</f>
        <v>0</v>
      </c>
      <c r="AE76" s="323">
        <v>0.15</v>
      </c>
      <c r="AF76" s="323">
        <f>AE76*AE28</f>
        <v>0.15</v>
      </c>
      <c r="AG76" s="383"/>
      <c r="AH76" s="323"/>
      <c r="AI76" s="323"/>
      <c r="AJ76" s="383"/>
      <c r="AK76" s="323"/>
      <c r="AL76" s="323"/>
      <c r="AM76" s="383"/>
      <c r="AN76" s="323"/>
      <c r="AO76" s="323"/>
      <c r="AP76" s="92"/>
      <c r="AQ76" s="92"/>
      <c r="AR76" s="92"/>
      <c r="AS76" s="92"/>
      <c r="AT76" s="402">
        <f t="shared" si="4"/>
        <v>0.15</v>
      </c>
      <c r="AU76" s="589">
        <v>142.5</v>
      </c>
      <c r="AV76" s="87">
        <f t="shared" si="5"/>
        <v>21.375</v>
      </c>
    </row>
    <row r="77" spans="1:48" ht="59.25" customHeight="1">
      <c r="A77" s="110" t="s">
        <v>226</v>
      </c>
      <c r="B77" s="5"/>
      <c r="C77" s="103" t="s">
        <v>195</v>
      </c>
      <c r="D77" s="92"/>
      <c r="E77" s="92"/>
      <c r="F77" s="95"/>
      <c r="G77" s="92"/>
      <c r="H77" s="92"/>
      <c r="I77" s="95"/>
      <c r="J77" s="92"/>
      <c r="K77" s="92"/>
      <c r="L77" s="95"/>
      <c r="M77" s="92"/>
      <c r="N77" s="92"/>
      <c r="O77" s="95"/>
      <c r="P77" s="92"/>
      <c r="Q77" s="92"/>
      <c r="R77" s="95"/>
      <c r="S77" s="92"/>
      <c r="T77" s="92"/>
      <c r="U77" s="95"/>
      <c r="V77" s="323"/>
      <c r="W77" s="323"/>
      <c r="X77" s="320"/>
      <c r="Y77" s="292"/>
      <c r="Z77" s="292"/>
      <c r="AA77" s="320"/>
      <c r="AB77" s="323"/>
      <c r="AC77" s="323"/>
      <c r="AD77" s="383"/>
      <c r="AE77" s="323"/>
      <c r="AF77" s="323"/>
      <c r="AG77" s="383"/>
      <c r="AH77" s="323"/>
      <c r="AI77" s="323"/>
      <c r="AJ77" s="383"/>
      <c r="AK77" s="323"/>
      <c r="AL77" s="323"/>
      <c r="AM77" s="383"/>
      <c r="AN77" s="323"/>
      <c r="AO77" s="323"/>
      <c r="AP77" s="92"/>
      <c r="AQ77" s="92"/>
      <c r="AR77" s="92"/>
      <c r="AS77" s="92"/>
      <c r="AT77" s="402">
        <f t="shared" si="4"/>
        <v>0</v>
      </c>
      <c r="AU77" s="589"/>
      <c r="AV77" s="87">
        <f t="shared" si="5"/>
        <v>0</v>
      </c>
    </row>
    <row r="78" spans="1:48" ht="39.950000000000003" customHeight="1">
      <c r="A78" s="110" t="s">
        <v>290</v>
      </c>
      <c r="B78" s="5"/>
      <c r="C78" s="103" t="s">
        <v>195</v>
      </c>
      <c r="D78" s="92"/>
      <c r="E78" s="92"/>
      <c r="F78" s="95"/>
      <c r="G78" s="92"/>
      <c r="H78" s="92"/>
      <c r="I78" s="95"/>
      <c r="J78" s="92"/>
      <c r="K78" s="92"/>
      <c r="L78" s="95"/>
      <c r="M78" s="92"/>
      <c r="N78" s="92"/>
      <c r="O78" s="95"/>
      <c r="P78" s="92"/>
      <c r="Q78" s="92"/>
      <c r="R78" s="95"/>
      <c r="S78" s="92"/>
      <c r="T78" s="92"/>
      <c r="U78" s="95"/>
      <c r="V78" s="323"/>
      <c r="W78" s="323"/>
      <c r="X78" s="320"/>
      <c r="Y78" s="292"/>
      <c r="Z78" s="292"/>
      <c r="AA78" s="320"/>
      <c r="AB78" s="323"/>
      <c r="AC78" s="323"/>
      <c r="AD78" s="383"/>
      <c r="AE78" s="323"/>
      <c r="AF78" s="323"/>
      <c r="AG78" s="383"/>
      <c r="AH78" s="323"/>
      <c r="AI78" s="323"/>
      <c r="AJ78" s="383"/>
      <c r="AK78" s="323"/>
      <c r="AL78" s="323"/>
      <c r="AM78" s="383"/>
      <c r="AN78" s="323"/>
      <c r="AO78" s="323"/>
      <c r="AP78" s="92"/>
      <c r="AQ78" s="92"/>
      <c r="AR78" s="92"/>
      <c r="AS78" s="92"/>
      <c r="AT78" s="402">
        <f t="shared" si="4"/>
        <v>0</v>
      </c>
      <c r="AU78" s="589">
        <v>240</v>
      </c>
      <c r="AV78" s="87">
        <f t="shared" si="5"/>
        <v>0</v>
      </c>
    </row>
    <row r="79" spans="1:48" ht="39.950000000000003" customHeight="1">
      <c r="A79" s="110" t="s">
        <v>162</v>
      </c>
      <c r="B79" s="5"/>
      <c r="C79" s="103" t="s">
        <v>195</v>
      </c>
      <c r="D79" s="92"/>
      <c r="E79" s="92"/>
      <c r="F79" s="95"/>
      <c r="G79" s="92"/>
      <c r="H79" s="92"/>
      <c r="I79" s="95"/>
      <c r="J79" s="92"/>
      <c r="K79" s="92"/>
      <c r="L79" s="95"/>
      <c r="M79" s="92"/>
      <c r="N79" s="92"/>
      <c r="O79" s="95"/>
      <c r="P79" s="92"/>
      <c r="Q79" s="92"/>
      <c r="R79" s="95"/>
      <c r="S79" s="92"/>
      <c r="T79" s="92"/>
      <c r="U79" s="95"/>
      <c r="V79" s="323"/>
      <c r="W79" s="323"/>
      <c r="X79" s="320"/>
      <c r="Y79" s="292"/>
      <c r="Z79" s="292"/>
      <c r="AA79" s="320"/>
      <c r="AB79" s="323"/>
      <c r="AC79" s="323"/>
      <c r="AD79" s="383"/>
      <c r="AE79" s="323"/>
      <c r="AF79" s="323"/>
      <c r="AG79" s="383"/>
      <c r="AH79" s="323"/>
      <c r="AI79" s="323"/>
      <c r="AJ79" s="383"/>
      <c r="AK79" s="323"/>
      <c r="AL79" s="323">
        <f>AK79*AK28</f>
        <v>0</v>
      </c>
      <c r="AM79" s="383"/>
      <c r="AN79" s="323"/>
      <c r="AO79" s="323"/>
      <c r="AP79" s="92"/>
      <c r="AQ79" s="92"/>
      <c r="AR79" s="92"/>
      <c r="AS79" s="92"/>
      <c r="AT79" s="402">
        <f t="shared" si="4"/>
        <v>0</v>
      </c>
      <c r="AU79" s="589">
        <v>100</v>
      </c>
      <c r="AV79" s="87">
        <f t="shared" si="5"/>
        <v>0</v>
      </c>
    </row>
    <row r="80" spans="1:48" ht="39.950000000000003" customHeight="1">
      <c r="A80" s="110" t="s">
        <v>250</v>
      </c>
      <c r="B80" s="5"/>
      <c r="C80" s="103" t="s">
        <v>195</v>
      </c>
      <c r="D80" s="92"/>
      <c r="E80" s="92"/>
      <c r="F80" s="95"/>
      <c r="G80" s="92"/>
      <c r="H80" s="92"/>
      <c r="I80" s="95"/>
      <c r="J80" s="92"/>
      <c r="K80" s="92"/>
      <c r="L80" s="95"/>
      <c r="M80" s="92"/>
      <c r="N80" s="92"/>
      <c r="O80" s="95"/>
      <c r="P80" s="92"/>
      <c r="Q80" s="92"/>
      <c r="R80" s="95"/>
      <c r="S80" s="92"/>
      <c r="T80" s="92"/>
      <c r="U80" s="95"/>
      <c r="V80" s="323"/>
      <c r="W80" s="323"/>
      <c r="X80" s="320"/>
      <c r="Y80" s="292"/>
      <c r="Z80" s="292"/>
      <c r="AA80" s="320"/>
      <c r="AB80" s="323"/>
      <c r="AC80" s="323"/>
      <c r="AD80" s="383"/>
      <c r="AE80" s="323"/>
      <c r="AF80" s="323"/>
      <c r="AG80" s="383"/>
      <c r="AH80" s="323"/>
      <c r="AI80" s="323"/>
      <c r="AJ80" s="383"/>
      <c r="AK80" s="323"/>
      <c r="AL80" s="323">
        <f>AK80*AK28</f>
        <v>0</v>
      </c>
      <c r="AM80" s="383"/>
      <c r="AN80" s="323"/>
      <c r="AO80" s="323"/>
      <c r="AP80" s="92"/>
      <c r="AQ80" s="92"/>
      <c r="AR80" s="92"/>
      <c r="AS80" s="92"/>
      <c r="AT80" s="402">
        <f t="shared" si="4"/>
        <v>0</v>
      </c>
      <c r="AU80" s="589">
        <v>142.5</v>
      </c>
      <c r="AV80" s="87">
        <f t="shared" si="5"/>
        <v>0</v>
      </c>
    </row>
    <row r="81" spans="1:48" ht="39.950000000000003" customHeight="1">
      <c r="A81" s="110" t="s">
        <v>234</v>
      </c>
      <c r="B81" s="5"/>
      <c r="C81" s="103" t="s">
        <v>195</v>
      </c>
      <c r="D81" s="92"/>
      <c r="E81" s="92"/>
      <c r="F81" s="95"/>
      <c r="G81" s="92"/>
      <c r="H81" s="92"/>
      <c r="I81" s="95"/>
      <c r="J81" s="92"/>
      <c r="K81" s="92"/>
      <c r="L81" s="95"/>
      <c r="M81" s="92"/>
      <c r="N81" s="92"/>
      <c r="O81" s="95"/>
      <c r="P81" s="92"/>
      <c r="Q81" s="92"/>
      <c r="R81" s="95"/>
      <c r="S81" s="92"/>
      <c r="T81" s="92"/>
      <c r="U81" s="95"/>
      <c r="V81" s="323"/>
      <c r="W81" s="323">
        <f>V81*V28</f>
        <v>0</v>
      </c>
      <c r="X81" s="320"/>
      <c r="Y81" s="292"/>
      <c r="Z81" s="292"/>
      <c r="AA81" s="320"/>
      <c r="AB81" s="323"/>
      <c r="AC81" s="323"/>
      <c r="AD81" s="383"/>
      <c r="AE81" s="323"/>
      <c r="AF81" s="323">
        <f>AE81*AE28</f>
        <v>0</v>
      </c>
      <c r="AG81" s="383"/>
      <c r="AH81" s="323"/>
      <c r="AI81" s="323"/>
      <c r="AJ81" s="383"/>
      <c r="AK81" s="323"/>
      <c r="AL81" s="323"/>
      <c r="AM81" s="383"/>
      <c r="AN81" s="323"/>
      <c r="AO81" s="323"/>
      <c r="AP81" s="92"/>
      <c r="AQ81" s="92"/>
      <c r="AR81" s="92"/>
      <c r="AS81" s="92"/>
      <c r="AT81" s="402">
        <f t="shared" si="4"/>
        <v>0</v>
      </c>
      <c r="AU81" s="589">
        <v>127.5</v>
      </c>
      <c r="AV81" s="87">
        <f t="shared" si="5"/>
        <v>0</v>
      </c>
    </row>
    <row r="82" spans="1:48" ht="54.75" customHeight="1">
      <c r="A82" s="110" t="s">
        <v>228</v>
      </c>
      <c r="B82" s="5"/>
      <c r="C82" s="103" t="s">
        <v>195</v>
      </c>
      <c r="D82" s="92"/>
      <c r="E82" s="92"/>
      <c r="F82" s="95"/>
      <c r="G82" s="92"/>
      <c r="H82" s="92"/>
      <c r="I82" s="95"/>
      <c r="J82" s="92"/>
      <c r="K82" s="92"/>
      <c r="L82" s="95"/>
      <c r="M82" s="92"/>
      <c r="N82" s="92"/>
      <c r="O82" s="95"/>
      <c r="P82" s="92"/>
      <c r="Q82" s="92"/>
      <c r="R82" s="95"/>
      <c r="S82" s="92"/>
      <c r="T82" s="92"/>
      <c r="U82" s="95"/>
      <c r="V82" s="323"/>
      <c r="W82" s="323"/>
      <c r="X82" s="320"/>
      <c r="Y82" s="292"/>
      <c r="Z82" s="292"/>
      <c r="AA82" s="320"/>
      <c r="AB82" s="323"/>
      <c r="AC82" s="323"/>
      <c r="AD82" s="383"/>
      <c r="AE82" s="323"/>
      <c r="AF82" s="323"/>
      <c r="AG82" s="383"/>
      <c r="AH82" s="323"/>
      <c r="AI82" s="323"/>
      <c r="AJ82" s="383"/>
      <c r="AK82" s="323"/>
      <c r="AL82" s="323"/>
      <c r="AM82" s="383"/>
      <c r="AN82" s="323"/>
      <c r="AO82" s="323"/>
      <c r="AP82" s="92"/>
      <c r="AQ82" s="92"/>
      <c r="AR82" s="92"/>
      <c r="AS82" s="92"/>
      <c r="AT82" s="404">
        <f t="shared" si="4"/>
        <v>0</v>
      </c>
      <c r="AU82" s="589"/>
      <c r="AV82" s="87">
        <f t="shared" si="5"/>
        <v>0</v>
      </c>
    </row>
    <row r="83" spans="1:48" ht="39.950000000000003" customHeight="1">
      <c r="A83" s="110" t="s">
        <v>48</v>
      </c>
      <c r="B83" s="5"/>
      <c r="C83" s="103" t="s">
        <v>195</v>
      </c>
      <c r="D83" s="92"/>
      <c r="E83" s="92"/>
      <c r="F83" s="95"/>
      <c r="G83" s="92"/>
      <c r="H83" s="92"/>
      <c r="I83" s="95"/>
      <c r="J83" s="92"/>
      <c r="K83" s="92"/>
      <c r="L83" s="95"/>
      <c r="M83" s="92"/>
      <c r="N83" s="92"/>
      <c r="O83" s="95"/>
      <c r="P83" s="92"/>
      <c r="Q83" s="92"/>
      <c r="R83" s="95"/>
      <c r="S83" s="92"/>
      <c r="T83" s="92"/>
      <c r="U83" s="95"/>
      <c r="V83" s="323"/>
      <c r="W83" s="323"/>
      <c r="X83" s="320"/>
      <c r="Y83" s="292"/>
      <c r="Z83" s="292"/>
      <c r="AA83" s="320"/>
      <c r="AB83" s="323"/>
      <c r="AC83" s="323">
        <f>AB83*AB28</f>
        <v>0</v>
      </c>
      <c r="AD83" s="383"/>
      <c r="AE83" s="323"/>
      <c r="AF83" s="323"/>
      <c r="AG83" s="383"/>
      <c r="AH83" s="323"/>
      <c r="AI83" s="323"/>
      <c r="AJ83" s="383"/>
      <c r="AK83" s="323"/>
      <c r="AL83" s="323"/>
      <c r="AM83" s="383"/>
      <c r="AN83" s="323"/>
      <c r="AO83" s="323"/>
      <c r="AP83" s="92"/>
      <c r="AQ83" s="92"/>
      <c r="AR83" s="92"/>
      <c r="AS83" s="92"/>
      <c r="AT83" s="402">
        <f t="shared" si="4"/>
        <v>0</v>
      </c>
      <c r="AU83" s="589">
        <v>45</v>
      </c>
      <c r="AV83" s="87">
        <f t="shared" si="5"/>
        <v>0</v>
      </c>
    </row>
    <row r="84" spans="1:48" ht="39.950000000000003" customHeight="1">
      <c r="A84" s="110" t="s">
        <v>49</v>
      </c>
      <c r="B84" s="5"/>
      <c r="C84" s="103" t="s">
        <v>195</v>
      </c>
      <c r="D84" s="92"/>
      <c r="E84" s="92"/>
      <c r="F84" s="95"/>
      <c r="G84" s="92"/>
      <c r="H84" s="92"/>
      <c r="I84" s="95"/>
      <c r="J84" s="92"/>
      <c r="K84" s="92"/>
      <c r="L84" s="95"/>
      <c r="M84" s="92"/>
      <c r="N84" s="92"/>
      <c r="O84" s="95"/>
      <c r="P84" s="92"/>
      <c r="Q84" s="92"/>
      <c r="R84" s="95"/>
      <c r="S84" s="92"/>
      <c r="T84" s="92"/>
      <c r="U84" s="95"/>
      <c r="V84" s="323"/>
      <c r="W84" s="323"/>
      <c r="X84" s="320"/>
      <c r="Y84" s="292"/>
      <c r="Z84" s="292"/>
      <c r="AA84" s="320"/>
      <c r="AB84" s="323"/>
      <c r="AC84" s="323">
        <f>AB84*AB28</f>
        <v>0</v>
      </c>
      <c r="AD84" s="383"/>
      <c r="AE84" s="323"/>
      <c r="AF84" s="323"/>
      <c r="AG84" s="383"/>
      <c r="AH84" s="323"/>
      <c r="AI84" s="323"/>
      <c r="AJ84" s="383"/>
      <c r="AK84" s="323"/>
      <c r="AL84" s="323"/>
      <c r="AM84" s="383"/>
      <c r="AN84" s="323"/>
      <c r="AO84" s="323"/>
      <c r="AP84" s="92"/>
      <c r="AQ84" s="92"/>
      <c r="AR84" s="92"/>
      <c r="AS84" s="92"/>
      <c r="AT84" s="402">
        <f t="shared" si="4"/>
        <v>0</v>
      </c>
      <c r="AU84" s="589">
        <v>52.5</v>
      </c>
      <c r="AV84" s="87">
        <f t="shared" si="5"/>
        <v>0</v>
      </c>
    </row>
    <row r="85" spans="1:48" ht="39.950000000000003" customHeight="1">
      <c r="A85" s="110" t="s">
        <v>53</v>
      </c>
      <c r="B85" s="5"/>
      <c r="C85" s="103" t="s">
        <v>195</v>
      </c>
      <c r="D85" s="92"/>
      <c r="E85" s="92"/>
      <c r="F85" s="95"/>
      <c r="G85" s="92"/>
      <c r="H85" s="92"/>
      <c r="I85" s="95"/>
      <c r="J85" s="92"/>
      <c r="K85" s="92"/>
      <c r="L85" s="95"/>
      <c r="M85" s="92"/>
      <c r="N85" s="92"/>
      <c r="O85" s="95"/>
      <c r="P85" s="92"/>
      <c r="Q85" s="92"/>
      <c r="R85" s="95"/>
      <c r="S85" s="92"/>
      <c r="T85" s="92"/>
      <c r="U85" s="95"/>
      <c r="V85" s="323"/>
      <c r="W85" s="323"/>
      <c r="X85" s="320"/>
      <c r="Y85" s="292"/>
      <c r="Z85" s="292">
        <f>Y85*Y28</f>
        <v>0</v>
      </c>
      <c r="AA85" s="320"/>
      <c r="AB85" s="323"/>
      <c r="AC85" s="323"/>
      <c r="AD85" s="383"/>
      <c r="AE85" s="323"/>
      <c r="AF85" s="323"/>
      <c r="AG85" s="383"/>
      <c r="AH85" s="323"/>
      <c r="AI85" s="323"/>
      <c r="AJ85" s="383"/>
      <c r="AK85" s="323"/>
      <c r="AL85" s="323"/>
      <c r="AM85" s="383"/>
      <c r="AN85" s="323"/>
      <c r="AO85" s="323"/>
      <c r="AP85" s="92"/>
      <c r="AQ85" s="92"/>
      <c r="AR85" s="92"/>
      <c r="AS85" s="92"/>
      <c r="AT85" s="402">
        <f t="shared" si="4"/>
        <v>0</v>
      </c>
      <c r="AU85" s="589">
        <v>150</v>
      </c>
      <c r="AV85" s="87">
        <f t="shared" si="5"/>
        <v>0</v>
      </c>
    </row>
    <row r="86" spans="1:48" ht="39.950000000000003" customHeight="1">
      <c r="A86" s="110" t="s">
        <v>52</v>
      </c>
      <c r="B86" s="5"/>
      <c r="C86" s="103" t="s">
        <v>195</v>
      </c>
      <c r="D86" s="92"/>
      <c r="E86" s="92"/>
      <c r="F86" s="95"/>
      <c r="G86" s="92"/>
      <c r="H86" s="92"/>
      <c r="I86" s="95"/>
      <c r="J86" s="92"/>
      <c r="K86" s="92"/>
      <c r="L86" s="95"/>
      <c r="M86" s="92"/>
      <c r="N86" s="92"/>
      <c r="O86" s="95"/>
      <c r="P86" s="92"/>
      <c r="Q86" s="92"/>
      <c r="R86" s="95"/>
      <c r="S86" s="92"/>
      <c r="T86" s="92"/>
      <c r="U86" s="95"/>
      <c r="V86" s="323"/>
      <c r="W86" s="323"/>
      <c r="X86" s="320"/>
      <c r="Y86" s="292"/>
      <c r="Z86" s="292"/>
      <c r="AA86" s="320"/>
      <c r="AB86" s="323"/>
      <c r="AC86" s="323"/>
      <c r="AD86" s="383"/>
      <c r="AE86" s="323"/>
      <c r="AF86" s="323"/>
      <c r="AG86" s="383"/>
      <c r="AH86" s="323"/>
      <c r="AI86" s="323"/>
      <c r="AJ86" s="383"/>
      <c r="AK86" s="323"/>
      <c r="AL86" s="323"/>
      <c r="AM86" s="383"/>
      <c r="AN86" s="323"/>
      <c r="AO86" s="323"/>
      <c r="AP86" s="92"/>
      <c r="AQ86" s="92"/>
      <c r="AR86" s="92"/>
      <c r="AS86" s="92"/>
      <c r="AT86" s="402">
        <f t="shared" si="4"/>
        <v>0</v>
      </c>
      <c r="AU86" s="589">
        <v>52.5</v>
      </c>
      <c r="AV86" s="87">
        <f t="shared" si="5"/>
        <v>0</v>
      </c>
    </row>
    <row r="87" spans="1:48" ht="39.950000000000003" customHeight="1">
      <c r="A87" s="110" t="s">
        <v>168</v>
      </c>
      <c r="B87" s="5"/>
      <c r="C87" s="103" t="s">
        <v>195</v>
      </c>
      <c r="D87" s="92"/>
      <c r="E87" s="92"/>
      <c r="F87" s="95"/>
      <c r="G87" s="92"/>
      <c r="H87" s="92"/>
      <c r="I87" s="95"/>
      <c r="J87" s="92"/>
      <c r="K87" s="92"/>
      <c r="L87" s="95"/>
      <c r="M87" s="92"/>
      <c r="N87" s="92"/>
      <c r="O87" s="95"/>
      <c r="P87" s="92"/>
      <c r="Q87" s="92"/>
      <c r="R87" s="95"/>
      <c r="S87" s="92"/>
      <c r="T87" s="92"/>
      <c r="U87" s="95"/>
      <c r="V87" s="323"/>
      <c r="W87" s="323"/>
      <c r="X87" s="320"/>
      <c r="Y87" s="292"/>
      <c r="Z87" s="292"/>
      <c r="AA87" s="320"/>
      <c r="AB87" s="323"/>
      <c r="AC87" s="323">
        <f>AB87*AB28</f>
        <v>0</v>
      </c>
      <c r="AD87" s="383"/>
      <c r="AE87" s="323"/>
      <c r="AF87" s="323"/>
      <c r="AG87" s="383"/>
      <c r="AH87" s="323"/>
      <c r="AI87" s="323"/>
      <c r="AJ87" s="383"/>
      <c r="AK87" s="323"/>
      <c r="AL87" s="323"/>
      <c r="AM87" s="383"/>
      <c r="AN87" s="323"/>
      <c r="AO87" s="323"/>
      <c r="AP87" s="92"/>
      <c r="AQ87" s="92"/>
      <c r="AR87" s="92"/>
      <c r="AS87" s="92"/>
      <c r="AT87" s="402">
        <f t="shared" si="4"/>
        <v>0</v>
      </c>
      <c r="AU87" s="589">
        <v>135</v>
      </c>
      <c r="AV87" s="87">
        <f t="shared" si="5"/>
        <v>0</v>
      </c>
    </row>
    <row r="88" spans="1:48" ht="39.950000000000003" customHeight="1">
      <c r="A88" s="110" t="s">
        <v>169</v>
      </c>
      <c r="B88" s="5"/>
      <c r="C88" s="103" t="s">
        <v>195</v>
      </c>
      <c r="D88" s="92"/>
      <c r="E88" s="92"/>
      <c r="F88" s="95"/>
      <c r="G88" s="92"/>
      <c r="H88" s="92"/>
      <c r="I88" s="95"/>
      <c r="J88" s="92"/>
      <c r="K88" s="92"/>
      <c r="L88" s="95"/>
      <c r="M88" s="92"/>
      <c r="N88" s="92"/>
      <c r="O88" s="95"/>
      <c r="P88" s="92"/>
      <c r="Q88" s="92"/>
      <c r="R88" s="95"/>
      <c r="S88" s="92"/>
      <c r="T88" s="92"/>
      <c r="U88" s="95"/>
      <c r="V88" s="323"/>
      <c r="W88" s="323"/>
      <c r="X88" s="320"/>
      <c r="Y88" s="292"/>
      <c r="Z88" s="292"/>
      <c r="AA88" s="320"/>
      <c r="AB88" s="323"/>
      <c r="AC88" s="323"/>
      <c r="AD88" s="383"/>
      <c r="AE88" s="323"/>
      <c r="AF88" s="323"/>
      <c r="AG88" s="383"/>
      <c r="AH88" s="323"/>
      <c r="AI88" s="323"/>
      <c r="AJ88" s="383"/>
      <c r="AK88" s="323"/>
      <c r="AL88" s="323"/>
      <c r="AM88" s="383"/>
      <c r="AN88" s="323"/>
      <c r="AO88" s="323"/>
      <c r="AP88" s="92"/>
      <c r="AQ88" s="92"/>
      <c r="AR88" s="92"/>
      <c r="AS88" s="92"/>
      <c r="AT88" s="402">
        <f t="shared" si="4"/>
        <v>0</v>
      </c>
      <c r="AU88" s="589">
        <v>157.5</v>
      </c>
      <c r="AV88" s="87">
        <f t="shared" si="5"/>
        <v>0</v>
      </c>
    </row>
    <row r="89" spans="1:48" ht="39.950000000000003" customHeight="1">
      <c r="A89" s="110" t="s">
        <v>50</v>
      </c>
      <c r="B89" s="5"/>
      <c r="C89" s="103" t="s">
        <v>195</v>
      </c>
      <c r="D89" s="92"/>
      <c r="E89" s="92"/>
      <c r="F89" s="95"/>
      <c r="G89" s="92"/>
      <c r="H89" s="92"/>
      <c r="I89" s="95"/>
      <c r="J89" s="92"/>
      <c r="K89" s="92"/>
      <c r="L89" s="95"/>
      <c r="M89" s="92"/>
      <c r="N89" s="92"/>
      <c r="O89" s="95"/>
      <c r="P89" s="92"/>
      <c r="Q89" s="92"/>
      <c r="R89" s="95"/>
      <c r="S89" s="92"/>
      <c r="T89" s="92"/>
      <c r="U89" s="95"/>
      <c r="V89" s="323"/>
      <c r="W89" s="323"/>
      <c r="X89" s="320"/>
      <c r="Y89" s="292"/>
      <c r="Z89" s="292"/>
      <c r="AA89" s="320"/>
      <c r="AB89" s="323"/>
      <c r="AC89" s="323"/>
      <c r="AD89" s="383"/>
      <c r="AE89" s="323"/>
      <c r="AF89" s="323"/>
      <c r="AG89" s="383"/>
      <c r="AH89" s="323"/>
      <c r="AI89" s="323"/>
      <c r="AJ89" s="383"/>
      <c r="AK89" s="323">
        <v>0.02</v>
      </c>
      <c r="AL89" s="323">
        <f>AK89*AK28</f>
        <v>7.0000000000000007E-2</v>
      </c>
      <c r="AM89" s="383"/>
      <c r="AN89" s="323"/>
      <c r="AO89" s="323"/>
      <c r="AP89" s="92"/>
      <c r="AQ89" s="92"/>
      <c r="AR89" s="92"/>
      <c r="AS89" s="92"/>
      <c r="AT89" s="403">
        <f t="shared" si="4"/>
        <v>7.0000000000000007E-2</v>
      </c>
      <c r="AU89" s="589">
        <v>42</v>
      </c>
      <c r="AV89" s="87">
        <f t="shared" si="5"/>
        <v>2.9400000000000004</v>
      </c>
    </row>
    <row r="90" spans="1:48" ht="39.950000000000003" customHeight="1">
      <c r="A90" s="112" t="s">
        <v>194</v>
      </c>
      <c r="B90" s="8"/>
      <c r="C90" s="103" t="s">
        <v>195</v>
      </c>
      <c r="D90" s="93"/>
      <c r="E90" s="93"/>
      <c r="F90" s="95"/>
      <c r="G90" s="93"/>
      <c r="H90" s="93"/>
      <c r="I90" s="95"/>
      <c r="J90" s="93"/>
      <c r="K90" s="93"/>
      <c r="L90" s="95"/>
      <c r="M90" s="93"/>
      <c r="N90" s="93"/>
      <c r="O90" s="95"/>
      <c r="P90" s="93"/>
      <c r="Q90" s="93"/>
      <c r="R90" s="95"/>
      <c r="S90" s="93"/>
      <c r="T90" s="93"/>
      <c r="U90" s="95"/>
      <c r="V90" s="324"/>
      <c r="W90" s="324"/>
      <c r="X90" s="320"/>
      <c r="Y90" s="293"/>
      <c r="Z90" s="293"/>
      <c r="AA90" s="320"/>
      <c r="AB90" s="324"/>
      <c r="AC90" s="324"/>
      <c r="AD90" s="383"/>
      <c r="AE90" s="324"/>
      <c r="AF90" s="324"/>
      <c r="AG90" s="383"/>
      <c r="AH90" s="324"/>
      <c r="AI90" s="324"/>
      <c r="AJ90" s="383"/>
      <c r="AK90" s="324">
        <v>0.02</v>
      </c>
      <c r="AL90" s="324">
        <f>AK90*AK28</f>
        <v>7.0000000000000007E-2</v>
      </c>
      <c r="AM90" s="383"/>
      <c r="AN90" s="324"/>
      <c r="AO90" s="324"/>
      <c r="AP90" s="93"/>
      <c r="AQ90" s="93"/>
      <c r="AR90" s="93"/>
      <c r="AS90" s="93"/>
      <c r="AT90" s="402">
        <f t="shared" si="4"/>
        <v>7.0000000000000007E-2</v>
      </c>
      <c r="AU90" s="588">
        <v>54</v>
      </c>
      <c r="AV90" s="87">
        <f t="shared" si="5"/>
        <v>3.7800000000000002</v>
      </c>
    </row>
    <row r="91" spans="1:48" ht="39.950000000000003" customHeight="1">
      <c r="A91" s="111" t="s">
        <v>231</v>
      </c>
      <c r="B91" s="8"/>
      <c r="C91" s="103" t="s">
        <v>195</v>
      </c>
      <c r="D91" s="93"/>
      <c r="E91" s="93"/>
      <c r="F91" s="95"/>
      <c r="G91" s="93"/>
      <c r="H91" s="93"/>
      <c r="I91" s="95"/>
      <c r="J91" s="93"/>
      <c r="K91" s="93"/>
      <c r="L91" s="95"/>
      <c r="M91" s="93"/>
      <c r="N91" s="93"/>
      <c r="O91" s="95"/>
      <c r="P91" s="93"/>
      <c r="Q91" s="93"/>
      <c r="R91" s="95"/>
      <c r="S91" s="93"/>
      <c r="T91" s="93"/>
      <c r="U91" s="95"/>
      <c r="V91" s="324"/>
      <c r="W91" s="324"/>
      <c r="X91" s="320"/>
      <c r="Y91" s="293"/>
      <c r="Z91" s="293"/>
      <c r="AA91" s="320"/>
      <c r="AB91" s="324"/>
      <c r="AC91" s="324">
        <f>AB91*AB28</f>
        <v>0</v>
      </c>
      <c r="AD91" s="383"/>
      <c r="AE91" s="324"/>
      <c r="AF91" s="324"/>
      <c r="AG91" s="383"/>
      <c r="AH91" s="324"/>
      <c r="AI91" s="324"/>
      <c r="AJ91" s="383"/>
      <c r="AK91" s="324"/>
      <c r="AL91" s="324"/>
      <c r="AM91" s="383"/>
      <c r="AN91" s="324"/>
      <c r="AO91" s="324">
        <f>AN91*AN28</f>
        <v>0</v>
      </c>
      <c r="AP91" s="93"/>
      <c r="AQ91" s="93"/>
      <c r="AR91" s="93"/>
      <c r="AS91" s="93"/>
      <c r="AT91" s="402">
        <f t="shared" si="4"/>
        <v>0</v>
      </c>
      <c r="AU91" s="588">
        <v>315</v>
      </c>
      <c r="AV91" s="87">
        <f t="shared" si="5"/>
        <v>0</v>
      </c>
    </row>
    <row r="92" spans="1:48" ht="39.950000000000003" customHeight="1">
      <c r="A92" s="112" t="s">
        <v>51</v>
      </c>
      <c r="B92" s="5"/>
      <c r="C92" s="103" t="s">
        <v>195</v>
      </c>
      <c r="D92" s="92"/>
      <c r="E92" s="92"/>
      <c r="F92" s="95"/>
      <c r="G92" s="92"/>
      <c r="H92" s="92"/>
      <c r="I92" s="95"/>
      <c r="J92" s="92"/>
      <c r="K92" s="92"/>
      <c r="L92" s="95"/>
      <c r="M92" s="92"/>
      <c r="N92" s="92"/>
      <c r="O92" s="95"/>
      <c r="P92" s="92"/>
      <c r="Q92" s="92"/>
      <c r="R92" s="95"/>
      <c r="S92" s="92"/>
      <c r="T92" s="92"/>
      <c r="U92" s="95"/>
      <c r="V92" s="323"/>
      <c r="W92" s="323"/>
      <c r="X92" s="320"/>
      <c r="Y92" s="292"/>
      <c r="Z92" s="292"/>
      <c r="AA92" s="320"/>
      <c r="AB92" s="323"/>
      <c r="AC92" s="323"/>
      <c r="AD92" s="383"/>
      <c r="AE92" s="323"/>
      <c r="AF92" s="323"/>
      <c r="AG92" s="383"/>
      <c r="AH92" s="323">
        <v>1E-3</v>
      </c>
      <c r="AI92" s="323">
        <f>AH92*AH28</f>
        <v>2.5000000000000001E-3</v>
      </c>
      <c r="AJ92" s="383"/>
      <c r="AK92" s="323"/>
      <c r="AL92" s="323"/>
      <c r="AM92" s="383"/>
      <c r="AN92" s="323"/>
      <c r="AO92" s="323">
        <f>AN92*AN28</f>
        <v>0</v>
      </c>
      <c r="AP92" s="92"/>
      <c r="AQ92" s="92"/>
      <c r="AR92" s="92"/>
      <c r="AS92" s="92"/>
      <c r="AT92" s="402">
        <f t="shared" si="4"/>
        <v>2.5000000000000001E-3</v>
      </c>
      <c r="AU92" s="589">
        <v>675</v>
      </c>
      <c r="AV92" s="87">
        <f t="shared" si="5"/>
        <v>1.6875</v>
      </c>
    </row>
    <row r="93" spans="1:48" ht="39.950000000000003" customHeight="1">
      <c r="A93" s="112" t="s">
        <v>166</v>
      </c>
      <c r="B93" s="5"/>
      <c r="C93" s="103" t="s">
        <v>195</v>
      </c>
      <c r="D93" s="92"/>
      <c r="E93" s="92"/>
      <c r="F93" s="95"/>
      <c r="G93" s="92"/>
      <c r="H93" s="92"/>
      <c r="I93" s="95"/>
      <c r="J93" s="92"/>
      <c r="K93" s="92"/>
      <c r="L93" s="95"/>
      <c r="M93" s="92"/>
      <c r="N93" s="92"/>
      <c r="O93" s="95"/>
      <c r="P93" s="92"/>
      <c r="Q93" s="92"/>
      <c r="R93" s="95"/>
      <c r="S93" s="92"/>
      <c r="T93" s="92"/>
      <c r="U93" s="95"/>
      <c r="V93" s="323"/>
      <c r="W93" s="323">
        <f>V93*V28</f>
        <v>0</v>
      </c>
      <c r="X93" s="320"/>
      <c r="Y93" s="292"/>
      <c r="Z93" s="292"/>
      <c r="AA93" s="320"/>
      <c r="AB93" s="597">
        <v>2.9999999999999997E-4</v>
      </c>
      <c r="AC93" s="323">
        <f>AB93*AB28</f>
        <v>1.0499999999999999E-3</v>
      </c>
      <c r="AD93" s="383"/>
      <c r="AE93" s="323"/>
      <c r="AF93" s="323">
        <f>AE93*AE28</f>
        <v>0</v>
      </c>
      <c r="AG93" s="383"/>
      <c r="AH93" s="323"/>
      <c r="AI93" s="323"/>
      <c r="AJ93" s="383"/>
      <c r="AK93" s="323"/>
      <c r="AL93" s="323"/>
      <c r="AM93" s="383"/>
      <c r="AN93" s="323"/>
      <c r="AO93" s="323"/>
      <c r="AP93" s="92"/>
      <c r="AQ93" s="92"/>
      <c r="AR93" s="92"/>
      <c r="AS93" s="92"/>
      <c r="AT93" s="405">
        <f t="shared" si="4"/>
        <v>1.0499999999999999E-3</v>
      </c>
      <c r="AU93" s="589">
        <v>18</v>
      </c>
      <c r="AV93" s="94">
        <f t="shared" si="5"/>
        <v>1.89E-2</v>
      </c>
    </row>
    <row r="94" spans="1:48" ht="39.950000000000003" customHeight="1">
      <c r="A94" s="112" t="s">
        <v>221</v>
      </c>
      <c r="B94" s="5"/>
      <c r="C94" s="103" t="s">
        <v>195</v>
      </c>
      <c r="D94" s="92"/>
      <c r="E94" s="92"/>
      <c r="F94" s="95"/>
      <c r="G94" s="92"/>
      <c r="H94" s="92"/>
      <c r="I94" s="95"/>
      <c r="J94" s="92"/>
      <c r="K94" s="92"/>
      <c r="L94" s="95"/>
      <c r="M94" s="92"/>
      <c r="N94" s="92"/>
      <c r="O94" s="95"/>
      <c r="P94" s="92"/>
      <c r="Q94" s="92"/>
      <c r="R94" s="95"/>
      <c r="S94" s="92"/>
      <c r="T94" s="92"/>
      <c r="U94" s="95"/>
      <c r="V94" s="323"/>
      <c r="W94" s="323"/>
      <c r="X94" s="320"/>
      <c r="Y94" s="292"/>
      <c r="Z94" s="292"/>
      <c r="AA94" s="320"/>
      <c r="AB94" s="323"/>
      <c r="AC94" s="323">
        <f>AB94*AB28</f>
        <v>0</v>
      </c>
      <c r="AD94" s="383"/>
      <c r="AE94" s="323"/>
      <c r="AF94" s="323"/>
      <c r="AG94" s="383"/>
      <c r="AH94" s="323"/>
      <c r="AI94" s="323"/>
      <c r="AJ94" s="383"/>
      <c r="AK94" s="323"/>
      <c r="AL94" s="323"/>
      <c r="AM94" s="383"/>
      <c r="AN94" s="323"/>
      <c r="AO94" s="323"/>
      <c r="AP94" s="92"/>
      <c r="AQ94" s="92"/>
      <c r="AR94" s="92"/>
      <c r="AS94" s="92"/>
      <c r="AT94" s="406">
        <f t="shared" si="4"/>
        <v>0</v>
      </c>
      <c r="AU94" s="589"/>
      <c r="AV94" s="94">
        <f t="shared" si="5"/>
        <v>0</v>
      </c>
    </row>
    <row r="95" spans="1:48" ht="39.950000000000003" customHeight="1">
      <c r="A95" s="112" t="s">
        <v>215</v>
      </c>
      <c r="B95" s="5"/>
      <c r="C95" s="103" t="s">
        <v>195</v>
      </c>
      <c r="D95" s="92"/>
      <c r="E95" s="92"/>
      <c r="F95" s="95"/>
      <c r="G95" s="92"/>
      <c r="H95" s="92"/>
      <c r="I95" s="95"/>
      <c r="J95" s="92"/>
      <c r="K95" s="92"/>
      <c r="L95" s="95"/>
      <c r="M95" s="92"/>
      <c r="N95" s="92"/>
      <c r="O95" s="95"/>
      <c r="P95" s="92"/>
      <c r="Q95" s="92"/>
      <c r="R95" s="95"/>
      <c r="S95" s="92"/>
      <c r="T95" s="92"/>
      <c r="U95" s="95"/>
      <c r="V95" s="323"/>
      <c r="W95" s="323"/>
      <c r="X95" s="320"/>
      <c r="Y95" s="292"/>
      <c r="Z95" s="292"/>
      <c r="AA95" s="320"/>
      <c r="AB95" s="323"/>
      <c r="AC95" s="323">
        <f>AB95*AB28</f>
        <v>0</v>
      </c>
      <c r="AD95" s="383"/>
      <c r="AE95" s="323"/>
      <c r="AF95" s="323"/>
      <c r="AG95" s="383"/>
      <c r="AH95" s="323"/>
      <c r="AI95" s="323"/>
      <c r="AJ95" s="383"/>
      <c r="AK95" s="323"/>
      <c r="AL95" s="323"/>
      <c r="AM95" s="383"/>
      <c r="AN95" s="323"/>
      <c r="AO95" s="323"/>
      <c r="AP95" s="92"/>
      <c r="AQ95" s="92"/>
      <c r="AR95" s="92"/>
      <c r="AS95" s="92"/>
      <c r="AT95" s="406">
        <f t="shared" si="4"/>
        <v>0</v>
      </c>
      <c r="AU95" s="589">
        <v>1500</v>
      </c>
      <c r="AV95" s="94">
        <f t="shared" si="5"/>
        <v>0</v>
      </c>
    </row>
    <row r="96" spans="1:48" ht="39.950000000000003" customHeight="1">
      <c r="A96" s="112" t="s">
        <v>230</v>
      </c>
      <c r="B96" s="5"/>
      <c r="C96" s="103" t="s">
        <v>195</v>
      </c>
      <c r="D96" s="92"/>
      <c r="E96" s="92"/>
      <c r="F96" s="95"/>
      <c r="G96" s="92"/>
      <c r="H96" s="92"/>
      <c r="I96" s="95"/>
      <c r="J96" s="92"/>
      <c r="K96" s="92"/>
      <c r="L96" s="95"/>
      <c r="M96" s="92"/>
      <c r="N96" s="92"/>
      <c r="O96" s="95"/>
      <c r="P96" s="92"/>
      <c r="Q96" s="92"/>
      <c r="R96" s="95"/>
      <c r="S96" s="92"/>
      <c r="T96" s="92"/>
      <c r="U96" s="95"/>
      <c r="V96" s="323"/>
      <c r="W96" s="323"/>
      <c r="X96" s="320"/>
      <c r="Y96" s="292"/>
      <c r="Z96" s="292"/>
      <c r="AA96" s="320"/>
      <c r="AB96" s="323"/>
      <c r="AC96" s="323"/>
      <c r="AD96" s="383"/>
      <c r="AE96" s="323"/>
      <c r="AF96" s="323"/>
      <c r="AG96" s="383"/>
      <c r="AH96" s="323"/>
      <c r="AI96" s="323"/>
      <c r="AJ96" s="383"/>
      <c r="AK96" s="323"/>
      <c r="AL96" s="323"/>
      <c r="AM96" s="383"/>
      <c r="AN96" s="323"/>
      <c r="AO96" s="323"/>
      <c r="AP96" s="92"/>
      <c r="AQ96" s="92"/>
      <c r="AR96" s="92"/>
      <c r="AS96" s="92"/>
      <c r="AT96" s="405">
        <f t="shared" si="4"/>
        <v>0</v>
      </c>
      <c r="AU96" s="589">
        <v>315</v>
      </c>
      <c r="AV96" s="94">
        <f t="shared" si="5"/>
        <v>0</v>
      </c>
    </row>
    <row r="97" spans="1:48" ht="39.950000000000003" customHeight="1">
      <c r="A97" s="112" t="s">
        <v>216</v>
      </c>
      <c r="B97" s="5"/>
      <c r="C97" s="103" t="s">
        <v>195</v>
      </c>
      <c r="D97" s="92"/>
      <c r="E97" s="92"/>
      <c r="F97" s="95"/>
      <c r="G97" s="92"/>
      <c r="H97" s="92"/>
      <c r="I97" s="95"/>
      <c r="J97" s="92"/>
      <c r="K97" s="92"/>
      <c r="L97" s="95"/>
      <c r="M97" s="92"/>
      <c r="N97" s="92"/>
      <c r="O97" s="95"/>
      <c r="P97" s="92"/>
      <c r="Q97" s="92"/>
      <c r="R97" s="95"/>
      <c r="S97" s="92"/>
      <c r="T97" s="92"/>
      <c r="U97" s="95"/>
      <c r="V97" s="323"/>
      <c r="W97" s="323"/>
      <c r="X97" s="320"/>
      <c r="Y97" s="292"/>
      <c r="Z97" s="292"/>
      <c r="AA97" s="320"/>
      <c r="AB97" s="323"/>
      <c r="AC97" s="323"/>
      <c r="AD97" s="383"/>
      <c r="AE97" s="323"/>
      <c r="AF97" s="323"/>
      <c r="AG97" s="383"/>
      <c r="AH97" s="323"/>
      <c r="AI97" s="323"/>
      <c r="AJ97" s="383"/>
      <c r="AK97" s="323"/>
      <c r="AL97" s="323"/>
      <c r="AM97" s="383"/>
      <c r="AN97" s="323"/>
      <c r="AO97" s="323"/>
      <c r="AP97" s="92"/>
      <c r="AQ97" s="92"/>
      <c r="AR97" s="92"/>
      <c r="AS97" s="92"/>
      <c r="AT97" s="406">
        <f t="shared" si="4"/>
        <v>0</v>
      </c>
      <c r="AU97" s="589">
        <v>1050</v>
      </c>
      <c r="AV97" s="94">
        <f t="shared" si="5"/>
        <v>0</v>
      </c>
    </row>
    <row r="98" spans="1:48" ht="39.950000000000003" customHeight="1">
      <c r="A98" s="112" t="s">
        <v>222</v>
      </c>
      <c r="B98" s="5"/>
      <c r="C98" s="103" t="s">
        <v>195</v>
      </c>
      <c r="D98" s="92"/>
      <c r="E98" s="92"/>
      <c r="F98" s="95"/>
      <c r="G98" s="92"/>
      <c r="H98" s="92"/>
      <c r="I98" s="95"/>
      <c r="J98" s="92"/>
      <c r="K98" s="92"/>
      <c r="L98" s="95"/>
      <c r="M98" s="92"/>
      <c r="N98" s="92"/>
      <c r="O98" s="95"/>
      <c r="P98" s="92"/>
      <c r="Q98" s="92"/>
      <c r="R98" s="95"/>
      <c r="S98" s="92"/>
      <c r="T98" s="92"/>
      <c r="U98" s="95"/>
      <c r="V98" s="323"/>
      <c r="W98" s="323"/>
      <c r="X98" s="320"/>
      <c r="Y98" s="292"/>
      <c r="Z98" s="292"/>
      <c r="AA98" s="320"/>
      <c r="AB98" s="598"/>
      <c r="AC98" s="323"/>
      <c r="AD98" s="383"/>
      <c r="AE98" s="323"/>
      <c r="AF98" s="323"/>
      <c r="AG98" s="383"/>
      <c r="AH98" s="323"/>
      <c r="AI98" s="323"/>
      <c r="AJ98" s="383"/>
      <c r="AK98" s="323"/>
      <c r="AL98" s="323"/>
      <c r="AM98" s="383"/>
      <c r="AN98" s="597"/>
      <c r="AO98" s="323"/>
      <c r="AP98" s="92"/>
      <c r="AQ98" s="92"/>
      <c r="AR98" s="92"/>
      <c r="AS98" s="92"/>
      <c r="AT98" s="406">
        <f t="shared" si="4"/>
        <v>0</v>
      </c>
      <c r="AU98" s="589">
        <v>225</v>
      </c>
      <c r="AV98" s="94">
        <f t="shared" si="5"/>
        <v>0</v>
      </c>
    </row>
    <row r="99" spans="1:48" ht="39.950000000000003" customHeight="1">
      <c r="A99" s="389"/>
      <c r="B99" s="5"/>
      <c r="C99" s="5"/>
      <c r="D99" s="92"/>
      <c r="E99" s="92"/>
      <c r="F99" s="95"/>
      <c r="G99" s="92"/>
      <c r="H99" s="92"/>
      <c r="I99" s="95"/>
      <c r="J99" s="92"/>
      <c r="K99" s="92"/>
      <c r="L99" s="95"/>
      <c r="M99" s="92"/>
      <c r="N99" s="92"/>
      <c r="O99" s="92"/>
      <c r="P99" s="92"/>
      <c r="Q99" s="92"/>
      <c r="R99" s="95"/>
      <c r="S99" s="92"/>
      <c r="T99" s="92"/>
      <c r="U99" s="95"/>
      <c r="V99" s="323"/>
      <c r="W99" s="323"/>
      <c r="X99" s="262">
        <f>SUM(X62:X93)+X54</f>
        <v>0</v>
      </c>
      <c r="Y99" s="261"/>
      <c r="Z99" s="261"/>
      <c r="AA99" s="262">
        <f>SUM(AA62:AA93)+AA54</f>
        <v>0</v>
      </c>
      <c r="AB99" s="323"/>
      <c r="AC99" s="323"/>
      <c r="AD99" s="383">
        <f>SUM(AD62:AD98)+AD54</f>
        <v>0</v>
      </c>
      <c r="AE99" s="323"/>
      <c r="AF99" s="323"/>
      <c r="AG99" s="383">
        <f>SUM(AG62:AG98)+AG54</f>
        <v>0</v>
      </c>
      <c r="AH99" s="323"/>
      <c r="AI99" s="323"/>
      <c r="AJ99" s="383">
        <f>SUM(AJ62:AJ98)+AJ54</f>
        <v>0</v>
      </c>
      <c r="AK99" s="323"/>
      <c r="AL99" s="323"/>
      <c r="AM99" s="323">
        <f>SUM(AM62:AM98)+AM54</f>
        <v>0</v>
      </c>
      <c r="AN99" s="323"/>
      <c r="AO99" s="323"/>
      <c r="AP99" s="92"/>
      <c r="AQ99" s="92"/>
      <c r="AR99" s="92"/>
      <c r="AS99" s="92"/>
      <c r="AT99" s="407"/>
      <c r="AU99" s="589"/>
      <c r="AV99" s="94"/>
    </row>
    <row r="100" spans="1:48" ht="39.950000000000003" customHeight="1">
      <c r="A100" s="389"/>
      <c r="B100" s="5"/>
      <c r="C100" s="5"/>
      <c r="D100" s="5"/>
      <c r="E100" s="5"/>
      <c r="F100" s="103" t="e">
        <f>F99/D28</f>
        <v>#DIV/0!</v>
      </c>
      <c r="G100" s="103"/>
      <c r="H100" s="103"/>
      <c r="I100" s="103" t="e">
        <f>I99/G28</f>
        <v>#DIV/0!</v>
      </c>
      <c r="J100" s="103"/>
      <c r="K100" s="103"/>
      <c r="L100" s="103" t="e">
        <f>L99/J28</f>
        <v>#DIV/0!</v>
      </c>
      <c r="M100" s="103"/>
      <c r="N100" s="103"/>
      <c r="O100" s="103" t="e">
        <f>O99/M28</f>
        <v>#DIV/0!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323"/>
      <c r="W100" s="323"/>
      <c r="X100" s="103" t="e">
        <f>X99/V28</f>
        <v>#DIV/0!</v>
      </c>
      <c r="Y100" s="103"/>
      <c r="Z100" s="103"/>
      <c r="AA100" s="103" t="e">
        <f>AA99/Y28</f>
        <v>#DIV/0!</v>
      </c>
      <c r="AB100" s="381"/>
      <c r="AC100" s="523"/>
      <c r="AD100" s="381">
        <f>AD99/AB28</f>
        <v>0</v>
      </c>
      <c r="AE100" s="381"/>
      <c r="AF100" s="381"/>
      <c r="AG100" s="381">
        <f>AG99/AE28</f>
        <v>0</v>
      </c>
      <c r="AH100" s="381"/>
      <c r="AI100" s="381"/>
      <c r="AJ100" s="381">
        <f>AJ99/AH28</f>
        <v>0</v>
      </c>
      <c r="AK100" s="381"/>
      <c r="AL100" s="381"/>
      <c r="AM100" s="103">
        <f>AM99/AK28</f>
        <v>0</v>
      </c>
      <c r="AN100" s="103"/>
      <c r="AO100" s="103"/>
      <c r="AP100" s="103"/>
      <c r="AQ100" s="5"/>
      <c r="AR100" s="5"/>
      <c r="AS100" s="5"/>
      <c r="AT100" s="390"/>
      <c r="AU100" s="589"/>
      <c r="AV100" s="125">
        <f>SUM(AV30:AV98)</f>
        <v>126.6669</v>
      </c>
    </row>
    <row r="101" spans="1:48">
      <c r="AM101" s="105"/>
    </row>
    <row r="102" spans="1:48" ht="18">
      <c r="A102" s="409" t="s">
        <v>74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09" t="s">
        <v>269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409" t="s">
        <v>73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09" t="s">
        <v>54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409" t="s">
        <v>325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09" t="s">
        <v>270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409" t="s">
        <v>58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09" t="s">
        <v>54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268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9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G29:H29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topLeftCell="A43" zoomScale="20" zoomScaleNormal="20" zoomScaleSheetLayoutView="20" workbookViewId="0">
      <selection activeCell="AU61" sqref="AU61:AU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85546875" customWidth="1"/>
    <col min="5" max="5" width="20.42578125" customWidth="1"/>
    <col min="6" max="6" width="9.28515625" hidden="1" customWidth="1"/>
    <col min="7" max="7" width="21.140625" bestFit="1" customWidth="1"/>
    <col min="8" max="8" width="18.2851562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33" t="s">
        <v>1</v>
      </c>
      <c r="B1" s="233"/>
      <c r="C1" s="233"/>
      <c r="D1" s="233"/>
      <c r="E1" s="233"/>
      <c r="F1" s="233"/>
      <c r="G1" s="233"/>
      <c r="H1" s="233"/>
      <c r="I1" s="215"/>
      <c r="J1" s="215"/>
      <c r="K1" s="215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3" t="s">
        <v>207</v>
      </c>
      <c r="B2" s="233"/>
      <c r="C2" s="233"/>
      <c r="D2" s="233"/>
      <c r="E2" s="233"/>
      <c r="F2" s="233"/>
      <c r="G2" s="233"/>
      <c r="H2" s="233"/>
      <c r="I2" s="215"/>
      <c r="J2" s="215"/>
      <c r="K2" s="215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70"/>
      <c r="AT2" s="270"/>
      <c r="AU2" s="43"/>
      <c r="AV2" s="41"/>
    </row>
    <row r="3" spans="1:48" ht="45">
      <c r="A3" s="232" t="s">
        <v>2</v>
      </c>
      <c r="B3" s="233"/>
      <c r="C3" s="233"/>
      <c r="D3" s="233"/>
      <c r="E3" s="233"/>
      <c r="F3" s="233"/>
      <c r="G3" s="234"/>
      <c r="H3" s="233"/>
      <c r="I3" s="215"/>
      <c r="J3" s="215"/>
      <c r="K3" s="215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9"/>
      <c r="AC3" s="236" t="s">
        <v>343</v>
      </c>
      <c r="AD3" s="236"/>
      <c r="AE3" s="237"/>
      <c r="AF3" s="238"/>
      <c r="AG3" s="238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40"/>
      <c r="AS3" s="241"/>
      <c r="AT3" s="241"/>
      <c r="AU3" s="43"/>
      <c r="AV3" s="41"/>
    </row>
    <row r="4" spans="1:48" ht="33">
      <c r="A4" s="235" t="str">
        <f>AF9</f>
        <v>на «05 »марта 2022г.</v>
      </c>
      <c r="B4" s="235"/>
      <c r="C4" s="235"/>
      <c r="D4" s="235"/>
      <c r="E4" s="235"/>
      <c r="F4" s="235"/>
      <c r="G4" s="235"/>
      <c r="H4" s="235"/>
      <c r="I4" s="217"/>
      <c r="J4" s="217"/>
      <c r="K4" s="217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5"/>
      <c r="B5" s="235"/>
      <c r="C5" s="235"/>
      <c r="D5" s="235"/>
      <c r="E5" s="235"/>
      <c r="F5" s="235"/>
      <c r="G5" s="235"/>
      <c r="H5" s="235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43" t="s">
        <v>64</v>
      </c>
      <c r="B6" s="843"/>
      <c r="C6" s="843"/>
      <c r="D6" s="844"/>
      <c r="E6" s="845" t="s">
        <v>56</v>
      </c>
      <c r="F6" s="843"/>
      <c r="G6" s="843"/>
      <c r="H6" s="844"/>
      <c r="I6" s="272"/>
      <c r="J6" s="845" t="s">
        <v>89</v>
      </c>
      <c r="K6" s="843"/>
      <c r="L6" s="843"/>
      <c r="M6" s="844"/>
      <c r="N6" s="845" t="s">
        <v>87</v>
      </c>
      <c r="O6" s="843"/>
      <c r="P6" s="843"/>
      <c r="Q6" s="844"/>
      <c r="R6" s="272"/>
      <c r="S6" s="182"/>
      <c r="T6" s="183"/>
      <c r="U6" s="183"/>
      <c r="V6" s="184"/>
      <c r="W6" s="182"/>
      <c r="X6" s="183"/>
      <c r="Y6" s="184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46" t="s">
        <v>65</v>
      </c>
      <c r="B7" s="846"/>
      <c r="C7" s="846"/>
      <c r="D7" s="847"/>
      <c r="E7" s="840" t="s">
        <v>55</v>
      </c>
      <c r="F7" s="841"/>
      <c r="G7" s="841"/>
      <c r="H7" s="842"/>
      <c r="I7" s="270"/>
      <c r="J7" s="840" t="s">
        <v>12</v>
      </c>
      <c r="K7" s="841"/>
      <c r="L7" s="841"/>
      <c r="M7" s="842"/>
      <c r="N7" s="840" t="s">
        <v>15</v>
      </c>
      <c r="O7" s="841"/>
      <c r="P7" s="841"/>
      <c r="Q7" s="842"/>
      <c r="R7" s="270"/>
      <c r="S7" s="840" t="s">
        <v>14</v>
      </c>
      <c r="T7" s="841"/>
      <c r="U7" s="841"/>
      <c r="V7" s="842"/>
      <c r="W7" s="840" t="s">
        <v>84</v>
      </c>
      <c r="X7" s="841"/>
      <c r="Y7" s="842"/>
      <c r="Z7" s="89"/>
      <c r="AA7" s="89"/>
      <c r="AB7" s="217" t="s">
        <v>198</v>
      </c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6" t="s">
        <v>204</v>
      </c>
      <c r="AP7" s="216" t="s">
        <v>81</v>
      </c>
      <c r="AQ7" s="84"/>
      <c r="AR7" s="84"/>
      <c r="AS7" s="84"/>
      <c r="AT7" s="47" t="s">
        <v>38</v>
      </c>
      <c r="AU7" s="41"/>
      <c r="AV7" s="41"/>
    </row>
    <row r="8" spans="1:48" ht="27">
      <c r="A8" s="273" t="s">
        <v>66</v>
      </c>
      <c r="B8" s="845" t="s">
        <v>68</v>
      </c>
      <c r="C8" s="843"/>
      <c r="D8" s="844"/>
      <c r="E8" s="840" t="s">
        <v>60</v>
      </c>
      <c r="F8" s="841"/>
      <c r="G8" s="841"/>
      <c r="H8" s="842"/>
      <c r="I8" s="270"/>
      <c r="J8" s="840" t="s">
        <v>71</v>
      </c>
      <c r="K8" s="841"/>
      <c r="L8" s="841"/>
      <c r="M8" s="842"/>
      <c r="N8" s="840" t="s">
        <v>88</v>
      </c>
      <c r="O8" s="841"/>
      <c r="P8" s="841"/>
      <c r="Q8" s="842"/>
      <c r="R8" s="270"/>
      <c r="S8" s="840" t="s">
        <v>61</v>
      </c>
      <c r="T8" s="841"/>
      <c r="U8" s="841"/>
      <c r="V8" s="842"/>
      <c r="W8" s="840" t="s">
        <v>85</v>
      </c>
      <c r="X8" s="841"/>
      <c r="Y8" s="842"/>
      <c r="Z8" s="89"/>
      <c r="AA8" s="89"/>
      <c r="AB8" s="217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84"/>
      <c r="AR8" s="84"/>
      <c r="AS8" s="84"/>
      <c r="AT8" s="48"/>
      <c r="AU8" s="41"/>
      <c r="AV8" s="41"/>
    </row>
    <row r="9" spans="1:48" ht="27">
      <c r="A9" s="271" t="s">
        <v>67</v>
      </c>
      <c r="B9" s="840" t="s">
        <v>69</v>
      </c>
      <c r="C9" s="841"/>
      <c r="D9" s="842"/>
      <c r="E9" s="840" t="s">
        <v>59</v>
      </c>
      <c r="F9" s="841"/>
      <c r="G9" s="841"/>
      <c r="H9" s="842"/>
      <c r="I9" s="270"/>
      <c r="J9" s="840" t="s">
        <v>13</v>
      </c>
      <c r="K9" s="841"/>
      <c r="L9" s="841"/>
      <c r="M9" s="842"/>
      <c r="N9" s="840" t="s">
        <v>59</v>
      </c>
      <c r="O9" s="841"/>
      <c r="P9" s="841"/>
      <c r="Q9" s="842"/>
      <c r="R9" s="270"/>
      <c r="S9" s="187"/>
      <c r="T9" s="81" t="s">
        <v>59</v>
      </c>
      <c r="U9" s="81"/>
      <c r="V9" s="81"/>
      <c r="W9" s="840" t="s">
        <v>86</v>
      </c>
      <c r="X9" s="841"/>
      <c r="Y9" s="842"/>
      <c r="Z9" s="89"/>
      <c r="AA9" s="89"/>
      <c r="AB9" s="217"/>
      <c r="AC9" s="214"/>
      <c r="AD9" s="214"/>
      <c r="AE9" s="214"/>
      <c r="AF9" s="217" t="str">
        <f>Лист2!A3</f>
        <v>на «05 »марта 2022г.</v>
      </c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6"/>
      <c r="AR9" s="6"/>
      <c r="AS9" s="6" t="s">
        <v>80</v>
      </c>
      <c r="AT9" s="204" t="s">
        <v>344</v>
      </c>
      <c r="AU9" s="41"/>
      <c r="AV9" s="41"/>
    </row>
    <row r="10" spans="1:48" ht="27">
      <c r="A10" s="188"/>
      <c r="B10" s="851" t="s">
        <v>70</v>
      </c>
      <c r="C10" s="846"/>
      <c r="D10" s="847"/>
      <c r="E10" s="189"/>
      <c r="F10" s="189"/>
      <c r="G10" s="81"/>
      <c r="H10" s="190"/>
      <c r="I10" s="191"/>
      <c r="J10" s="81"/>
      <c r="K10" s="81"/>
      <c r="L10" s="81"/>
      <c r="M10" s="190"/>
      <c r="N10" s="851"/>
      <c r="O10" s="846"/>
      <c r="P10" s="846"/>
      <c r="Q10" s="847"/>
      <c r="R10" s="270"/>
      <c r="S10" s="187"/>
      <c r="T10" s="81"/>
      <c r="U10" s="81"/>
      <c r="V10" s="81"/>
      <c r="W10" s="187"/>
      <c r="X10" s="81"/>
      <c r="Y10" s="188"/>
      <c r="Z10" s="58"/>
      <c r="AA10" s="58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84"/>
      <c r="AR10" s="84"/>
      <c r="AS10" s="84"/>
      <c r="AT10" s="50"/>
      <c r="AU10" s="40"/>
      <c r="AV10" s="40"/>
    </row>
    <row r="11" spans="1:48" ht="27.75" thickBot="1">
      <c r="A11" s="192">
        <v>1</v>
      </c>
      <c r="B11" s="193"/>
      <c r="C11" s="194">
        <v>2</v>
      </c>
      <c r="D11" s="195"/>
      <c r="E11" s="196"/>
      <c r="F11" s="196"/>
      <c r="G11" s="196">
        <v>3</v>
      </c>
      <c r="H11" s="197"/>
      <c r="I11" s="196"/>
      <c r="J11" s="196"/>
      <c r="K11" s="196">
        <v>4</v>
      </c>
      <c r="L11" s="196"/>
      <c r="M11" s="197"/>
      <c r="N11" s="196"/>
      <c r="O11" s="196"/>
      <c r="P11" s="196">
        <v>5</v>
      </c>
      <c r="Q11" s="197"/>
      <c r="R11" s="196"/>
      <c r="S11" s="198"/>
      <c r="T11" s="196">
        <v>6</v>
      </c>
      <c r="U11" s="196"/>
      <c r="V11" s="196"/>
      <c r="W11" s="848">
        <v>7</v>
      </c>
      <c r="X11" s="849"/>
      <c r="Y11" s="850"/>
      <c r="Z11" s="89"/>
      <c r="AA11" s="89"/>
      <c r="AB11" s="217"/>
      <c r="AC11" s="217" t="s">
        <v>90</v>
      </c>
      <c r="AD11" s="217"/>
      <c r="AE11" s="217"/>
      <c r="AF11" s="215"/>
      <c r="AG11" s="215"/>
      <c r="AH11" s="217"/>
      <c r="AI11" s="217"/>
      <c r="AJ11" s="217"/>
      <c r="AK11" s="217"/>
      <c r="AL11" s="217"/>
      <c r="AM11" s="217"/>
      <c r="AN11" s="217"/>
      <c r="AO11" s="217"/>
      <c r="AP11" s="217"/>
      <c r="AQ11" s="6"/>
      <c r="AR11" s="6" t="s">
        <v>82</v>
      </c>
      <c r="AS11" s="84"/>
      <c r="AT11" s="204" t="s">
        <v>271</v>
      </c>
      <c r="AU11" s="41"/>
      <c r="AV11" s="41"/>
    </row>
    <row r="12" spans="1:48" ht="34.5" thickBot="1">
      <c r="A12" s="51"/>
      <c r="B12" s="939"/>
      <c r="C12" s="940"/>
      <c r="D12" s="941"/>
      <c r="E12" s="932">
        <v>57.86</v>
      </c>
      <c r="F12" s="933"/>
      <c r="G12" s="933"/>
      <c r="H12" s="934"/>
      <c r="I12" s="274"/>
      <c r="J12" s="932" t="s">
        <v>210</v>
      </c>
      <c r="K12" s="933"/>
      <c r="L12" s="242"/>
      <c r="M12" s="243">
        <v>26</v>
      </c>
      <c r="N12" s="935">
        <f>M12*E12</f>
        <v>1504.36</v>
      </c>
      <c r="O12" s="936"/>
      <c r="P12" s="936"/>
      <c r="Q12" s="937"/>
      <c r="R12" s="274"/>
      <c r="S12" s="932">
        <f>Лист2!F47</f>
        <v>1054.3000000000002</v>
      </c>
      <c r="T12" s="933"/>
      <c r="U12" s="933"/>
      <c r="V12" s="934"/>
      <c r="W12" s="942"/>
      <c r="X12" s="943"/>
      <c r="Y12" s="944"/>
      <c r="Z12" s="89"/>
      <c r="AA12" s="89"/>
      <c r="AB12" s="217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84"/>
      <c r="AR12" s="84"/>
      <c r="AS12" s="84"/>
      <c r="AT12" s="48"/>
      <c r="AU12" s="41"/>
      <c r="AV12" s="41"/>
    </row>
    <row r="13" spans="1:48" ht="34.5" thickBot="1">
      <c r="A13" s="52"/>
      <c r="B13" s="928"/>
      <c r="C13" s="929"/>
      <c r="D13" s="930"/>
      <c r="E13" s="920">
        <v>57.86</v>
      </c>
      <c r="F13" s="921"/>
      <c r="G13" s="921"/>
      <c r="H13" s="931"/>
      <c r="I13" s="275"/>
      <c r="J13" s="920" t="s">
        <v>211</v>
      </c>
      <c r="K13" s="921"/>
      <c r="L13" s="275"/>
      <c r="M13" s="244">
        <v>84</v>
      </c>
      <c r="N13" s="935">
        <f>M13*E13</f>
        <v>4860.24</v>
      </c>
      <c r="O13" s="936"/>
      <c r="P13" s="936"/>
      <c r="Q13" s="937"/>
      <c r="R13" s="245"/>
      <c r="S13" s="920">
        <f>Лист2!F49</f>
        <v>5518.8</v>
      </c>
      <c r="T13" s="921"/>
      <c r="U13" s="921"/>
      <c r="V13" s="931"/>
      <c r="W13" s="925"/>
      <c r="X13" s="926"/>
      <c r="Y13" s="938"/>
      <c r="Z13" s="89"/>
      <c r="AA13" s="89"/>
      <c r="AB13" s="217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40"/>
      <c r="AR13" s="40"/>
      <c r="AS13" s="40"/>
      <c r="AT13" s="48"/>
      <c r="AU13" s="41"/>
      <c r="AV13" s="41"/>
    </row>
    <row r="14" spans="1:48" ht="33.75">
      <c r="A14" s="53"/>
      <c r="B14" s="928"/>
      <c r="C14" s="929"/>
      <c r="D14" s="930"/>
      <c r="E14" s="920"/>
      <c r="F14" s="921"/>
      <c r="G14" s="921"/>
      <c r="H14" s="931"/>
      <c r="I14" s="275"/>
      <c r="J14" s="920"/>
      <c r="K14" s="921"/>
      <c r="L14" s="246"/>
      <c r="M14" s="247"/>
      <c r="N14" s="932"/>
      <c r="O14" s="933"/>
      <c r="P14" s="933"/>
      <c r="Q14" s="934"/>
      <c r="R14" s="245"/>
      <c r="S14" s="922"/>
      <c r="T14" s="923"/>
      <c r="U14" s="923"/>
      <c r="V14" s="924"/>
      <c r="W14" s="925"/>
      <c r="X14" s="926"/>
      <c r="Y14" s="927"/>
      <c r="Z14" s="89"/>
      <c r="AA14" s="89"/>
      <c r="AB14" s="217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40"/>
      <c r="AR14" s="40"/>
      <c r="AS14" s="40"/>
      <c r="AT14" s="48"/>
      <c r="AU14" s="41"/>
      <c r="AV14" s="41"/>
    </row>
    <row r="15" spans="1:48" ht="33.75">
      <c r="A15" s="54"/>
      <c r="B15" s="928"/>
      <c r="C15" s="929"/>
      <c r="D15" s="930"/>
      <c r="E15" s="920"/>
      <c r="F15" s="921"/>
      <c r="G15" s="921"/>
      <c r="H15" s="931"/>
      <c r="I15" s="248"/>
      <c r="J15" s="920"/>
      <c r="K15" s="921"/>
      <c r="L15" s="275"/>
      <c r="M15" s="244"/>
      <c r="N15" s="920"/>
      <c r="O15" s="921"/>
      <c r="P15" s="921"/>
      <c r="Q15" s="921"/>
      <c r="R15" s="248"/>
      <c r="S15" s="922"/>
      <c r="T15" s="923"/>
      <c r="U15" s="923"/>
      <c r="V15" s="924"/>
      <c r="W15" s="925"/>
      <c r="X15" s="926"/>
      <c r="Y15" s="927"/>
      <c r="Z15" s="89"/>
      <c r="AA15" s="89"/>
      <c r="AB15" s="217"/>
      <c r="AC15" s="217" t="s">
        <v>309</v>
      </c>
      <c r="AD15" s="217"/>
      <c r="AE15" s="217"/>
      <c r="AF15" s="215"/>
      <c r="AG15" s="215"/>
      <c r="AH15" s="217"/>
      <c r="AI15" s="217"/>
      <c r="AJ15" s="217"/>
      <c r="AK15" s="217"/>
      <c r="AL15" s="217"/>
      <c r="AM15" s="217"/>
      <c r="AN15" s="217"/>
      <c r="AO15" s="217"/>
      <c r="AP15" s="217"/>
      <c r="AQ15" s="41"/>
      <c r="AR15" s="55"/>
      <c r="AS15" s="40"/>
      <c r="AT15" s="49"/>
      <c r="AU15" s="41"/>
      <c r="AV15" s="41"/>
    </row>
    <row r="16" spans="1:48" ht="33.75">
      <c r="A16" s="54"/>
      <c r="B16" s="928"/>
      <c r="C16" s="929"/>
      <c r="D16" s="930"/>
      <c r="E16" s="920"/>
      <c r="F16" s="921"/>
      <c r="G16" s="921"/>
      <c r="H16" s="931"/>
      <c r="I16" s="248"/>
      <c r="J16" s="920"/>
      <c r="K16" s="921"/>
      <c r="L16" s="275"/>
      <c r="M16" s="244"/>
      <c r="N16" s="920"/>
      <c r="O16" s="921"/>
      <c r="P16" s="921"/>
      <c r="Q16" s="921"/>
      <c r="R16" s="248"/>
      <c r="S16" s="920"/>
      <c r="T16" s="921"/>
      <c r="U16" s="921"/>
      <c r="V16" s="931"/>
      <c r="W16" s="925"/>
      <c r="X16" s="926"/>
      <c r="Y16" s="927"/>
      <c r="Z16" s="89"/>
      <c r="AA16" s="89"/>
      <c r="AB16" s="217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40"/>
      <c r="AR16" s="40"/>
      <c r="AS16" s="40"/>
      <c r="AT16" s="48"/>
      <c r="AU16" s="41"/>
      <c r="AV16" s="41"/>
    </row>
    <row r="17" spans="1:48" ht="34.5" thickBot="1">
      <c r="A17" s="56"/>
      <c r="B17" s="917"/>
      <c r="C17" s="918"/>
      <c r="D17" s="919"/>
      <c r="E17" s="902"/>
      <c r="F17" s="903"/>
      <c r="G17" s="903"/>
      <c r="H17" s="904"/>
      <c r="I17" s="249"/>
      <c r="J17" s="902" t="s">
        <v>102</v>
      </c>
      <c r="K17" s="903"/>
      <c r="L17" s="246"/>
      <c r="M17" s="247">
        <f>M12+M13+M14</f>
        <v>110</v>
      </c>
      <c r="N17" s="920"/>
      <c r="O17" s="921"/>
      <c r="P17" s="921"/>
      <c r="Q17" s="921"/>
      <c r="R17" s="250"/>
      <c r="S17" s="922">
        <f>Лист2!F48+Лист2!F50</f>
        <v>3147.8</v>
      </c>
      <c r="T17" s="923"/>
      <c r="U17" s="923"/>
      <c r="V17" s="924"/>
      <c r="W17" s="925"/>
      <c r="X17" s="926"/>
      <c r="Y17" s="927"/>
      <c r="Z17" s="89"/>
      <c r="AA17" s="89"/>
      <c r="AB17" s="217"/>
      <c r="AC17" s="217" t="s">
        <v>267</v>
      </c>
      <c r="AD17" s="217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50"/>
      <c r="F18" s="250"/>
      <c r="G18" s="250"/>
      <c r="H18" s="250"/>
      <c r="I18" s="250"/>
      <c r="J18" s="250"/>
      <c r="K18" s="250" t="s">
        <v>92</v>
      </c>
      <c r="L18" s="250"/>
      <c r="M18" s="251">
        <f>M15+M16+M17</f>
        <v>110</v>
      </c>
      <c r="N18" s="902">
        <f>SUM(N12:Q17)</f>
        <v>6364.5999999999995</v>
      </c>
      <c r="O18" s="903"/>
      <c r="P18" s="903"/>
      <c r="Q18" s="904"/>
      <c r="R18" s="278"/>
      <c r="S18" s="905">
        <f>AV99</f>
        <v>11530.216799999998</v>
      </c>
      <c r="T18" s="906"/>
      <c r="U18" s="906"/>
      <c r="V18" s="907"/>
      <c r="W18" s="908"/>
      <c r="X18" s="909"/>
      <c r="Y18" s="910"/>
      <c r="Z18" s="89"/>
      <c r="AA18" s="89"/>
      <c r="AB18" s="217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7"/>
      <c r="AC19" s="217"/>
      <c r="AD19" s="217"/>
      <c r="AE19" s="217"/>
      <c r="AF19" s="215"/>
      <c r="AG19" s="215"/>
      <c r="AH19" s="217"/>
      <c r="AI19" s="217"/>
      <c r="AJ19" s="217"/>
      <c r="AK19" s="217"/>
      <c r="AL19" s="217"/>
      <c r="AM19" s="217"/>
      <c r="AN19" s="217"/>
      <c r="AO19" s="217"/>
      <c r="AP19" s="217"/>
      <c r="AQ19" s="41"/>
      <c r="AR19" s="41"/>
      <c r="AS19" s="41"/>
      <c r="AT19" s="39"/>
      <c r="AU19" s="39"/>
      <c r="AV19" s="41"/>
    </row>
    <row r="20" spans="1:48" ht="27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18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11"/>
      <c r="AR20" s="11"/>
      <c r="AS20" s="21"/>
      <c r="AT20" s="674" t="s">
        <v>8</v>
      </c>
      <c r="AU20" s="675"/>
      <c r="AV20" s="6"/>
    </row>
    <row r="21" spans="1:48" ht="14.25">
      <c r="A21" s="12"/>
      <c r="B21" s="14"/>
      <c r="C21" s="4" t="s">
        <v>76</v>
      </c>
      <c r="D21" s="911" t="s">
        <v>18</v>
      </c>
      <c r="E21" s="912"/>
      <c r="F21" s="912"/>
      <c r="G21" s="912"/>
      <c r="H21" s="912"/>
      <c r="I21" s="912"/>
      <c r="J21" s="912"/>
      <c r="K21" s="912"/>
      <c r="L21" s="912"/>
      <c r="M21" s="912"/>
      <c r="N21" s="913"/>
      <c r="O21" s="276"/>
      <c r="P21" s="911" t="s">
        <v>19</v>
      </c>
      <c r="Q21" s="912"/>
      <c r="R21" s="912"/>
      <c r="S21" s="912"/>
      <c r="T21" s="912"/>
      <c r="U21" s="912"/>
      <c r="V21" s="912"/>
      <c r="W21" s="912"/>
      <c r="X21" s="912"/>
      <c r="Y21" s="912"/>
      <c r="Z21" s="912"/>
      <c r="AA21" s="912"/>
      <c r="AB21" s="913"/>
      <c r="AC21" s="911" t="s">
        <v>20</v>
      </c>
      <c r="AD21" s="912"/>
      <c r="AE21" s="912"/>
      <c r="AF21" s="912"/>
      <c r="AG21" s="912"/>
      <c r="AH21" s="913"/>
      <c r="AI21" s="911" t="s">
        <v>21</v>
      </c>
      <c r="AJ21" s="912"/>
      <c r="AK21" s="912"/>
      <c r="AL21" s="912"/>
      <c r="AM21" s="912"/>
      <c r="AN21" s="912"/>
      <c r="AO21" s="913"/>
      <c r="AP21" s="208" t="s">
        <v>63</v>
      </c>
      <c r="AQ21" s="209"/>
      <c r="AR21" s="209"/>
      <c r="AS21" s="210"/>
      <c r="AT21" s="669" t="s">
        <v>3</v>
      </c>
      <c r="AU21" s="670"/>
      <c r="AV21" s="6"/>
    </row>
    <row r="22" spans="1:48" ht="14.25">
      <c r="A22" s="1"/>
      <c r="B22" s="4"/>
      <c r="C22" s="4" t="s">
        <v>75</v>
      </c>
      <c r="D22" s="914"/>
      <c r="E22" s="915"/>
      <c r="F22" s="915"/>
      <c r="G22" s="915"/>
      <c r="H22" s="915"/>
      <c r="I22" s="915"/>
      <c r="J22" s="915"/>
      <c r="K22" s="915"/>
      <c r="L22" s="915"/>
      <c r="M22" s="915"/>
      <c r="N22" s="916"/>
      <c r="O22" s="277"/>
      <c r="P22" s="914"/>
      <c r="Q22" s="915"/>
      <c r="R22" s="915"/>
      <c r="S22" s="915"/>
      <c r="T22" s="915"/>
      <c r="U22" s="915"/>
      <c r="V22" s="915"/>
      <c r="W22" s="915"/>
      <c r="X22" s="915"/>
      <c r="Y22" s="915"/>
      <c r="Z22" s="915"/>
      <c r="AA22" s="915"/>
      <c r="AB22" s="916"/>
      <c r="AC22" s="914"/>
      <c r="AD22" s="915"/>
      <c r="AE22" s="915"/>
      <c r="AF22" s="915"/>
      <c r="AG22" s="915"/>
      <c r="AH22" s="916"/>
      <c r="AI22" s="914"/>
      <c r="AJ22" s="915"/>
      <c r="AK22" s="915"/>
      <c r="AL22" s="915"/>
      <c r="AM22" s="915"/>
      <c r="AN22" s="915"/>
      <c r="AO22" s="916"/>
      <c r="AP22" s="211" t="s">
        <v>17</v>
      </c>
      <c r="AQ22" s="212"/>
      <c r="AR22" s="212"/>
      <c r="AS22" s="213"/>
      <c r="AT22" s="667" t="s">
        <v>57</v>
      </c>
      <c r="AU22" s="668"/>
      <c r="AV22" s="7"/>
    </row>
    <row r="23" spans="1:48" ht="33.75" customHeight="1">
      <c r="A23" s="207" t="s">
        <v>78</v>
      </c>
      <c r="B23" s="4" t="s">
        <v>79</v>
      </c>
      <c r="C23" s="4" t="s">
        <v>9</v>
      </c>
      <c r="D23" s="866" t="s">
        <v>327</v>
      </c>
      <c r="E23" s="867"/>
      <c r="F23" s="252"/>
      <c r="G23" s="896" t="s">
        <v>310</v>
      </c>
      <c r="H23" s="897"/>
      <c r="I23" s="252"/>
      <c r="J23" s="866"/>
      <c r="K23" s="867"/>
      <c r="L23" s="252"/>
      <c r="M23" s="866" t="s">
        <v>322</v>
      </c>
      <c r="N23" s="867"/>
      <c r="O23" s="252"/>
      <c r="P23" s="866" t="s">
        <v>328</v>
      </c>
      <c r="Q23" s="867"/>
      <c r="R23" s="253"/>
      <c r="S23" s="866"/>
      <c r="T23" s="867"/>
      <c r="U23" s="252"/>
      <c r="V23" s="852"/>
      <c r="W23" s="853"/>
      <c r="X23" s="252"/>
      <c r="Y23" s="866"/>
      <c r="Z23" s="867"/>
      <c r="AA23" s="252"/>
      <c r="AB23" s="852"/>
      <c r="AC23" s="853"/>
      <c r="AD23" s="153"/>
      <c r="AE23" s="884" t="s">
        <v>329</v>
      </c>
      <c r="AF23" s="885"/>
      <c r="AG23" s="153"/>
      <c r="AH23" s="852" t="s">
        <v>331</v>
      </c>
      <c r="AI23" s="853"/>
      <c r="AJ23" s="153"/>
      <c r="AK23" s="890" t="s">
        <v>330</v>
      </c>
      <c r="AL23" s="891"/>
      <c r="AM23" s="252"/>
      <c r="AN23" s="630"/>
      <c r="AO23" s="631"/>
      <c r="AP23" s="866"/>
      <c r="AQ23" s="867"/>
      <c r="AR23" s="866"/>
      <c r="AS23" s="867"/>
      <c r="AT23" s="18"/>
      <c r="AU23" s="269"/>
      <c r="AV23" s="18"/>
    </row>
    <row r="24" spans="1:48" ht="33.75" customHeight="1">
      <c r="A24" s="1"/>
      <c r="B24" s="4"/>
      <c r="C24" s="4" t="s">
        <v>10</v>
      </c>
      <c r="D24" s="868"/>
      <c r="E24" s="869"/>
      <c r="F24" s="254"/>
      <c r="G24" s="898"/>
      <c r="H24" s="899"/>
      <c r="I24" s="254"/>
      <c r="J24" s="868"/>
      <c r="K24" s="869"/>
      <c r="L24" s="254"/>
      <c r="M24" s="868"/>
      <c r="N24" s="869"/>
      <c r="O24" s="254"/>
      <c r="P24" s="868"/>
      <c r="Q24" s="869"/>
      <c r="R24" s="246"/>
      <c r="S24" s="868"/>
      <c r="T24" s="869"/>
      <c r="U24" s="254"/>
      <c r="V24" s="854"/>
      <c r="W24" s="855"/>
      <c r="X24" s="254"/>
      <c r="Y24" s="868"/>
      <c r="Z24" s="869"/>
      <c r="AA24" s="254"/>
      <c r="AB24" s="854"/>
      <c r="AC24" s="855"/>
      <c r="AD24" s="155"/>
      <c r="AE24" s="886"/>
      <c r="AF24" s="887"/>
      <c r="AG24" s="155"/>
      <c r="AH24" s="854"/>
      <c r="AI24" s="855"/>
      <c r="AJ24" s="155"/>
      <c r="AK24" s="892"/>
      <c r="AL24" s="893"/>
      <c r="AM24" s="254"/>
      <c r="AN24" s="632"/>
      <c r="AO24" s="633"/>
      <c r="AP24" s="868"/>
      <c r="AQ24" s="869"/>
      <c r="AR24" s="868"/>
      <c r="AS24" s="869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70"/>
      <c r="E25" s="871"/>
      <c r="F25" s="255"/>
      <c r="G25" s="900"/>
      <c r="H25" s="901"/>
      <c r="I25" s="255"/>
      <c r="J25" s="870"/>
      <c r="K25" s="871"/>
      <c r="L25" s="255"/>
      <c r="M25" s="870"/>
      <c r="N25" s="871"/>
      <c r="O25" s="255"/>
      <c r="P25" s="870"/>
      <c r="Q25" s="871"/>
      <c r="R25" s="245"/>
      <c r="S25" s="870"/>
      <c r="T25" s="871"/>
      <c r="U25" s="255"/>
      <c r="V25" s="856"/>
      <c r="W25" s="857"/>
      <c r="X25" s="255"/>
      <c r="Y25" s="870"/>
      <c r="Z25" s="871"/>
      <c r="AA25" s="255"/>
      <c r="AB25" s="856"/>
      <c r="AC25" s="857"/>
      <c r="AD25" s="157"/>
      <c r="AE25" s="888"/>
      <c r="AF25" s="889"/>
      <c r="AG25" s="157"/>
      <c r="AH25" s="856"/>
      <c r="AI25" s="857"/>
      <c r="AJ25" s="157"/>
      <c r="AK25" s="894"/>
      <c r="AL25" s="895"/>
      <c r="AM25" s="255"/>
      <c r="AN25" s="634"/>
      <c r="AO25" s="635"/>
      <c r="AP25" s="870"/>
      <c r="AQ25" s="871"/>
      <c r="AR25" s="870"/>
      <c r="AS25" s="871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6">
        <v>18</v>
      </c>
      <c r="H26" s="266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80">
        <v>18</v>
      </c>
      <c r="W26" s="380">
        <v>19</v>
      </c>
      <c r="X26" s="27"/>
      <c r="Y26" s="27">
        <v>8</v>
      </c>
      <c r="Z26" s="27">
        <v>9</v>
      </c>
      <c r="AA26" s="27"/>
      <c r="AB26" s="520">
        <v>20</v>
      </c>
      <c r="AC26" s="380">
        <v>21</v>
      </c>
      <c r="AD26" s="380"/>
      <c r="AE26" s="380">
        <v>22</v>
      </c>
      <c r="AF26" s="380">
        <v>23</v>
      </c>
      <c r="AG26" s="380"/>
      <c r="AH26" s="380">
        <v>24</v>
      </c>
      <c r="AI26" s="380">
        <v>25</v>
      </c>
      <c r="AJ26" s="380"/>
      <c r="AK26" s="380">
        <v>26</v>
      </c>
      <c r="AL26" s="380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5" t="s">
        <v>22</v>
      </c>
      <c r="B27" s="10"/>
      <c r="C27" s="10"/>
      <c r="D27" s="247">
        <v>26</v>
      </c>
      <c r="E27" s="247"/>
      <c r="F27" s="247"/>
      <c r="G27" s="318">
        <v>110</v>
      </c>
      <c r="H27" s="159"/>
      <c r="I27" s="247"/>
      <c r="J27" s="247"/>
      <c r="K27" s="247"/>
      <c r="L27" s="247"/>
      <c r="M27" s="247">
        <v>26</v>
      </c>
      <c r="N27" s="247"/>
      <c r="O27" s="247"/>
      <c r="P27" s="247">
        <v>26</v>
      </c>
      <c r="Q27" s="247"/>
      <c r="R27" s="247"/>
      <c r="S27" s="247"/>
      <c r="T27" s="247"/>
      <c r="U27" s="247"/>
      <c r="V27" s="159"/>
      <c r="W27" s="159"/>
      <c r="X27" s="247"/>
      <c r="Y27" s="247"/>
      <c r="Z27" s="247"/>
      <c r="AA27" s="247"/>
      <c r="AB27" s="159"/>
      <c r="AC27" s="521"/>
      <c r="AD27" s="159"/>
      <c r="AE27" s="159">
        <v>84</v>
      </c>
      <c r="AF27" s="159"/>
      <c r="AG27" s="159"/>
      <c r="AH27" s="159">
        <v>84</v>
      </c>
      <c r="AI27" s="159"/>
      <c r="AJ27" s="159"/>
      <c r="AK27" s="159">
        <v>84</v>
      </c>
      <c r="AL27" s="159"/>
      <c r="AM27" s="247"/>
      <c r="AN27" s="247"/>
      <c r="AO27" s="247"/>
      <c r="AP27" s="247"/>
      <c r="AQ27" s="247"/>
      <c r="AR27" s="247"/>
      <c r="AS27" s="247"/>
      <c r="AT27" s="9"/>
      <c r="AU27" s="36"/>
      <c r="AV27" s="9"/>
    </row>
    <row r="28" spans="1:48" ht="34.5" thickBot="1">
      <c r="A28" s="206" t="s">
        <v>23</v>
      </c>
      <c r="B28" s="31"/>
      <c r="C28" s="31"/>
      <c r="D28" s="256" t="s">
        <v>229</v>
      </c>
      <c r="E28" s="256"/>
      <c r="F28" s="257"/>
      <c r="G28" s="319">
        <v>150</v>
      </c>
      <c r="H28" s="160"/>
      <c r="I28" s="279"/>
      <c r="J28" s="256"/>
      <c r="K28" s="256"/>
      <c r="L28" s="256"/>
      <c r="M28" s="256" t="s">
        <v>323</v>
      </c>
      <c r="N28" s="256"/>
      <c r="O28" s="256"/>
      <c r="P28" s="256">
        <v>200</v>
      </c>
      <c r="Q28" s="256"/>
      <c r="R28" s="256"/>
      <c r="S28" s="256"/>
      <c r="T28" s="256"/>
      <c r="U28" s="256"/>
      <c r="V28" s="525"/>
      <c r="W28" s="160"/>
      <c r="X28" s="257"/>
      <c r="Y28" s="256"/>
      <c r="Z28" s="256"/>
      <c r="AA28" s="258"/>
      <c r="AB28" s="160"/>
      <c r="AC28" s="522"/>
      <c r="AD28" s="160"/>
      <c r="AE28" s="160">
        <v>250</v>
      </c>
      <c r="AF28" s="160"/>
      <c r="AG28" s="160"/>
      <c r="AH28" s="160">
        <v>50</v>
      </c>
      <c r="AI28" s="160"/>
      <c r="AJ28" s="160"/>
      <c r="AK28" s="160">
        <v>200</v>
      </c>
      <c r="AL28" s="160"/>
      <c r="AM28" s="256"/>
      <c r="AN28" s="256"/>
      <c r="AO28" s="256"/>
      <c r="AP28" s="256"/>
      <c r="AQ28" s="256"/>
      <c r="AR28" s="256"/>
      <c r="AS28" s="256"/>
      <c r="AT28" s="32"/>
      <c r="AU28" s="37"/>
      <c r="AV28" s="32"/>
    </row>
    <row r="29" spans="1:48" ht="122.25" customHeight="1" thickTop="1">
      <c r="A29" s="225" t="s">
        <v>72</v>
      </c>
      <c r="B29" s="5"/>
      <c r="C29" s="103" t="s">
        <v>195</v>
      </c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81"/>
      <c r="W29" s="381"/>
      <c r="X29" s="325"/>
      <c r="Y29" s="325"/>
      <c r="Z29" s="325"/>
      <c r="AA29" s="325"/>
      <c r="AB29" s="381"/>
      <c r="AC29" s="523">
        <f>AB29*AB27</f>
        <v>0</v>
      </c>
      <c r="AD29" s="381">
        <f>AC29*AU29</f>
        <v>0</v>
      </c>
      <c r="AE29" s="381"/>
      <c r="AF29" s="381">
        <f>AE29*AE27</f>
        <v>0</v>
      </c>
      <c r="AG29" s="381">
        <f>AF29*AU29</f>
        <v>0</v>
      </c>
      <c r="AH29" s="381"/>
      <c r="AI29" s="381"/>
      <c r="AJ29" s="381"/>
      <c r="AK29" s="381"/>
      <c r="AL29" s="381"/>
      <c r="AM29" s="325"/>
      <c r="AN29" s="325"/>
      <c r="AO29" s="325"/>
      <c r="AP29" s="325"/>
      <c r="AQ29" s="325"/>
      <c r="AR29" s="325"/>
      <c r="AS29" s="325"/>
      <c r="AT29" s="297">
        <f>E29+H29+K29+N29+Q29+T29+W29+Z29+AC29+AF29+AI29+AL29+AO29+AQ29+AS29</f>
        <v>0</v>
      </c>
      <c r="AU29" s="304">
        <v>675</v>
      </c>
      <c r="AV29" s="305">
        <f>AT29*AU29</f>
        <v>0</v>
      </c>
    </row>
    <row r="30" spans="1:48" ht="59.25">
      <c r="A30" s="225" t="s">
        <v>232</v>
      </c>
      <c r="B30" s="5"/>
      <c r="C30" s="103" t="s">
        <v>195</v>
      </c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81"/>
      <c r="W30" s="381"/>
      <c r="X30" s="325"/>
      <c r="Y30" s="325"/>
      <c r="Z30" s="325"/>
      <c r="AA30" s="325"/>
      <c r="AB30" s="381"/>
      <c r="AC30" s="523">
        <f>AB30*AB27</f>
        <v>0</v>
      </c>
      <c r="AD30" s="381">
        <f t="shared" ref="AD30:AD52" si="0">AC30*AU30</f>
        <v>0</v>
      </c>
      <c r="AE30" s="381"/>
      <c r="AF30" s="381">
        <f>AE30*AE27</f>
        <v>0</v>
      </c>
      <c r="AG30" s="381">
        <f t="shared" ref="AG30:AG52" si="1">AF30*AU30</f>
        <v>0</v>
      </c>
      <c r="AH30" s="381"/>
      <c r="AI30" s="381"/>
      <c r="AJ30" s="381"/>
      <c r="AK30" s="381"/>
      <c r="AL30" s="381"/>
      <c r="AM30" s="325"/>
      <c r="AN30" s="325"/>
      <c r="AO30" s="325"/>
      <c r="AP30" s="325"/>
      <c r="AQ30" s="325"/>
      <c r="AR30" s="325"/>
      <c r="AS30" s="325"/>
      <c r="AT30" s="297">
        <f t="shared" ref="AT30:AT52" si="2">E30+H30+K30+N30+Q30+T30+W30+Z30+AC30+AF30+AI30+AL30+AO30+AQ30+AS30</f>
        <v>0</v>
      </c>
      <c r="AU30" s="304">
        <v>540</v>
      </c>
      <c r="AV30" s="305">
        <f t="shared" ref="AV30:AV52" si="3">AT30*AU30</f>
        <v>0</v>
      </c>
    </row>
    <row r="31" spans="1:48" ht="90" customHeight="1">
      <c r="A31" s="225" t="s">
        <v>220</v>
      </c>
      <c r="B31" s="5"/>
      <c r="C31" s="103" t="s">
        <v>195</v>
      </c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81"/>
      <c r="W31" s="381"/>
      <c r="X31" s="325"/>
      <c r="Y31" s="325"/>
      <c r="Z31" s="325"/>
      <c r="AA31" s="325"/>
      <c r="AB31" s="381"/>
      <c r="AC31" s="523">
        <f>AB31*AB27</f>
        <v>0</v>
      </c>
      <c r="AD31" s="381">
        <f t="shared" si="0"/>
        <v>0</v>
      </c>
      <c r="AE31" s="381">
        <v>0.12173</v>
      </c>
      <c r="AF31" s="381">
        <f>AE31*AE27</f>
        <v>10.22532</v>
      </c>
      <c r="AG31" s="381">
        <f t="shared" si="1"/>
        <v>5675.0526</v>
      </c>
      <c r="AH31" s="381"/>
      <c r="AI31" s="381"/>
      <c r="AJ31" s="381"/>
      <c r="AK31" s="381"/>
      <c r="AL31" s="381"/>
      <c r="AM31" s="325"/>
      <c r="AN31" s="325"/>
      <c r="AO31" s="325"/>
      <c r="AP31" s="325"/>
      <c r="AQ31" s="325"/>
      <c r="AR31" s="325"/>
      <c r="AS31" s="325"/>
      <c r="AT31" s="297">
        <f t="shared" si="2"/>
        <v>10.22532</v>
      </c>
      <c r="AU31" s="304">
        <v>555</v>
      </c>
      <c r="AV31" s="305">
        <f t="shared" si="3"/>
        <v>5675.0526</v>
      </c>
    </row>
    <row r="32" spans="1:48" ht="158.25" customHeight="1">
      <c r="A32" s="225" t="s">
        <v>24</v>
      </c>
      <c r="B32" s="5"/>
      <c r="C32" s="103" t="s">
        <v>195</v>
      </c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81"/>
      <c r="W32" s="381"/>
      <c r="X32" s="325"/>
      <c r="Y32" s="325"/>
      <c r="Z32" s="325"/>
      <c r="AA32" s="325"/>
      <c r="AB32" s="381"/>
      <c r="AC32" s="523"/>
      <c r="AD32" s="381">
        <f t="shared" si="0"/>
        <v>0</v>
      </c>
      <c r="AE32" s="381"/>
      <c r="AF32" s="381"/>
      <c r="AG32" s="381">
        <f t="shared" si="1"/>
        <v>0</v>
      </c>
      <c r="AH32" s="381"/>
      <c r="AI32" s="381"/>
      <c r="AJ32" s="381"/>
      <c r="AK32" s="381"/>
      <c r="AL32" s="381"/>
      <c r="AM32" s="325"/>
      <c r="AN32" s="325"/>
      <c r="AO32" s="325"/>
      <c r="AP32" s="325"/>
      <c r="AQ32" s="325"/>
      <c r="AR32" s="325"/>
      <c r="AS32" s="325"/>
      <c r="AT32" s="259">
        <f t="shared" si="2"/>
        <v>0</v>
      </c>
      <c r="AU32" s="304">
        <v>241.5</v>
      </c>
      <c r="AV32" s="305">
        <f t="shared" si="3"/>
        <v>0</v>
      </c>
    </row>
    <row r="33" spans="1:48" ht="81" customHeight="1">
      <c r="A33" s="225" t="s">
        <v>235</v>
      </c>
      <c r="B33" s="5"/>
      <c r="C33" s="103" t="s">
        <v>195</v>
      </c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81"/>
      <c r="W33" s="381"/>
      <c r="X33" s="325"/>
      <c r="Y33" s="325"/>
      <c r="Z33" s="325"/>
      <c r="AA33" s="325"/>
      <c r="AB33" s="381"/>
      <c r="AC33" s="523"/>
      <c r="AD33" s="381">
        <f t="shared" si="0"/>
        <v>0</v>
      </c>
      <c r="AE33" s="381"/>
      <c r="AF33" s="381"/>
      <c r="AG33" s="381">
        <f t="shared" si="1"/>
        <v>0</v>
      </c>
      <c r="AH33" s="381"/>
      <c r="AI33" s="381"/>
      <c r="AJ33" s="381"/>
      <c r="AK33" s="381"/>
      <c r="AL33" s="381"/>
      <c r="AM33" s="325"/>
      <c r="AN33" s="325"/>
      <c r="AO33" s="325"/>
      <c r="AP33" s="325"/>
      <c r="AQ33" s="325"/>
      <c r="AR33" s="325"/>
      <c r="AS33" s="325"/>
      <c r="AT33" s="259">
        <f t="shared" si="2"/>
        <v>0</v>
      </c>
      <c r="AU33" s="304">
        <v>142.5</v>
      </c>
      <c r="AV33" s="305">
        <f t="shared" si="3"/>
        <v>0</v>
      </c>
    </row>
    <row r="34" spans="1:48" ht="79.5" customHeight="1">
      <c r="A34" s="225" t="s">
        <v>25</v>
      </c>
      <c r="B34" s="5"/>
      <c r="C34" s="103" t="s">
        <v>195</v>
      </c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81"/>
      <c r="W34" s="381"/>
      <c r="X34" s="325"/>
      <c r="Y34" s="325"/>
      <c r="Z34" s="325"/>
      <c r="AA34" s="325"/>
      <c r="AB34" s="381"/>
      <c r="AC34" s="523"/>
      <c r="AD34" s="381">
        <f t="shared" si="0"/>
        <v>0</v>
      </c>
      <c r="AE34" s="381"/>
      <c r="AF34" s="381"/>
      <c r="AG34" s="381">
        <f t="shared" si="1"/>
        <v>0</v>
      </c>
      <c r="AH34" s="381"/>
      <c r="AI34" s="381"/>
      <c r="AJ34" s="381"/>
      <c r="AK34" s="381"/>
      <c r="AL34" s="381"/>
      <c r="AM34" s="325"/>
      <c r="AN34" s="325"/>
      <c r="AO34" s="325"/>
      <c r="AP34" s="325"/>
      <c r="AQ34" s="325"/>
      <c r="AR34" s="325"/>
      <c r="AS34" s="325"/>
      <c r="AT34" s="297">
        <f t="shared" si="2"/>
        <v>0</v>
      </c>
      <c r="AU34" s="304"/>
      <c r="AV34" s="305">
        <f t="shared" si="3"/>
        <v>0</v>
      </c>
    </row>
    <row r="35" spans="1:48" ht="120.75" customHeight="1">
      <c r="A35" s="225" t="s">
        <v>233</v>
      </c>
      <c r="B35" s="5"/>
      <c r="C35" s="103" t="s">
        <v>195</v>
      </c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81"/>
      <c r="W35" s="381"/>
      <c r="X35" s="325"/>
      <c r="Y35" s="325"/>
      <c r="Z35" s="325"/>
      <c r="AA35" s="325"/>
      <c r="AB35" s="381"/>
      <c r="AC35" s="523"/>
      <c r="AD35" s="381">
        <f t="shared" si="0"/>
        <v>0</v>
      </c>
      <c r="AE35" s="381"/>
      <c r="AF35" s="381"/>
      <c r="AG35" s="381">
        <f t="shared" si="1"/>
        <v>0</v>
      </c>
      <c r="AH35" s="381"/>
      <c r="AI35" s="381"/>
      <c r="AJ35" s="381"/>
      <c r="AK35" s="381"/>
      <c r="AL35" s="381"/>
      <c r="AM35" s="325"/>
      <c r="AN35" s="325"/>
      <c r="AO35" s="325"/>
      <c r="AP35" s="325"/>
      <c r="AQ35" s="325"/>
      <c r="AR35" s="325"/>
      <c r="AS35" s="325"/>
      <c r="AT35" s="259">
        <f t="shared" si="2"/>
        <v>0</v>
      </c>
      <c r="AU35" s="304">
        <v>138</v>
      </c>
      <c r="AV35" s="305">
        <f t="shared" si="3"/>
        <v>0</v>
      </c>
    </row>
    <row r="36" spans="1:48" ht="94.5" customHeight="1">
      <c r="A36" s="288" t="s">
        <v>224</v>
      </c>
      <c r="B36" s="5"/>
      <c r="C36" s="103" t="s">
        <v>195</v>
      </c>
      <c r="D36" s="325"/>
      <c r="E36" s="325">
        <f>D36*D27</f>
        <v>0</v>
      </c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81"/>
      <c r="W36" s="381"/>
      <c r="X36" s="325"/>
      <c r="Y36" s="325"/>
      <c r="Z36" s="325"/>
      <c r="AA36" s="325"/>
      <c r="AB36" s="381"/>
      <c r="AC36" s="523"/>
      <c r="AD36" s="381">
        <f t="shared" si="0"/>
        <v>0</v>
      </c>
      <c r="AE36" s="381"/>
      <c r="AF36" s="381"/>
      <c r="AG36" s="381">
        <f t="shared" si="1"/>
        <v>0</v>
      </c>
      <c r="AH36" s="381"/>
      <c r="AI36" s="381"/>
      <c r="AJ36" s="381"/>
      <c r="AK36" s="381"/>
      <c r="AL36" s="381"/>
      <c r="AM36" s="325"/>
      <c r="AN36" s="325"/>
      <c r="AO36" s="325"/>
      <c r="AP36" s="325"/>
      <c r="AQ36" s="325"/>
      <c r="AR36" s="325"/>
      <c r="AS36" s="325"/>
      <c r="AT36" s="297">
        <f t="shared" si="2"/>
        <v>0</v>
      </c>
      <c r="AU36" s="304">
        <v>450</v>
      </c>
      <c r="AV36" s="305">
        <f t="shared" si="3"/>
        <v>0</v>
      </c>
    </row>
    <row r="37" spans="1:48" ht="78" customHeight="1">
      <c r="A37" s="225" t="s">
        <v>26</v>
      </c>
      <c r="B37" s="5"/>
      <c r="C37" s="103" t="s">
        <v>195</v>
      </c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81"/>
      <c r="W37" s="381"/>
      <c r="X37" s="325"/>
      <c r="Y37" s="325"/>
      <c r="Z37" s="325"/>
      <c r="AA37" s="325"/>
      <c r="AB37" s="381"/>
      <c r="AC37" s="523"/>
      <c r="AD37" s="381">
        <f t="shared" si="0"/>
        <v>0</v>
      </c>
      <c r="AE37" s="381"/>
      <c r="AF37" s="381"/>
      <c r="AG37" s="381">
        <f t="shared" si="1"/>
        <v>0</v>
      </c>
      <c r="AH37" s="381"/>
      <c r="AI37" s="381"/>
      <c r="AJ37" s="381"/>
      <c r="AK37" s="381"/>
      <c r="AL37" s="381"/>
      <c r="AM37" s="325"/>
      <c r="AN37" s="325"/>
      <c r="AO37" s="325"/>
      <c r="AP37" s="325"/>
      <c r="AQ37" s="325"/>
      <c r="AR37" s="325"/>
      <c r="AS37" s="325"/>
      <c r="AT37" s="297">
        <f t="shared" si="2"/>
        <v>0</v>
      </c>
      <c r="AU37" s="304"/>
      <c r="AV37" s="305">
        <f t="shared" si="3"/>
        <v>0</v>
      </c>
    </row>
    <row r="38" spans="1:48" ht="92.25">
      <c r="A38" s="225" t="s">
        <v>218</v>
      </c>
      <c r="B38" s="5"/>
      <c r="C38" s="103" t="s">
        <v>195</v>
      </c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81"/>
      <c r="W38" s="381"/>
      <c r="X38" s="325"/>
      <c r="Y38" s="325"/>
      <c r="Z38" s="325"/>
      <c r="AA38" s="325"/>
      <c r="AB38" s="381"/>
      <c r="AC38" s="523"/>
      <c r="AD38" s="381">
        <f t="shared" si="0"/>
        <v>0</v>
      </c>
      <c r="AE38" s="381"/>
      <c r="AF38" s="381"/>
      <c r="AG38" s="381">
        <f t="shared" si="1"/>
        <v>0</v>
      </c>
      <c r="AH38" s="381"/>
      <c r="AI38" s="381"/>
      <c r="AJ38" s="381"/>
      <c r="AK38" s="381"/>
      <c r="AL38" s="381"/>
      <c r="AM38" s="325"/>
      <c r="AN38" s="325"/>
      <c r="AO38" s="325"/>
      <c r="AP38" s="325"/>
      <c r="AQ38" s="325"/>
      <c r="AR38" s="325"/>
      <c r="AS38" s="325"/>
      <c r="AT38" s="297">
        <f t="shared" si="2"/>
        <v>0</v>
      </c>
      <c r="AU38" s="306"/>
      <c r="AV38" s="305">
        <f t="shared" si="3"/>
        <v>0</v>
      </c>
    </row>
    <row r="39" spans="1:48" ht="91.5" customHeight="1">
      <c r="A39" s="225" t="s">
        <v>27</v>
      </c>
      <c r="B39" s="5"/>
      <c r="C39" s="103" t="s">
        <v>195</v>
      </c>
      <c r="D39" s="325">
        <v>5.0000000000000001E-3</v>
      </c>
      <c r="E39" s="325">
        <f>D39*D27</f>
        <v>0.13</v>
      </c>
      <c r="F39" s="325"/>
      <c r="G39" s="325"/>
      <c r="H39" s="325">
        <f>G39*G27</f>
        <v>0</v>
      </c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81"/>
      <c r="W39" s="381">
        <f>V39*V27</f>
        <v>0</v>
      </c>
      <c r="X39" s="325"/>
      <c r="Y39" s="325"/>
      <c r="Z39" s="325"/>
      <c r="AA39" s="325"/>
      <c r="AB39" s="381"/>
      <c r="AC39" s="523">
        <f>AB39*AB27</f>
        <v>0</v>
      </c>
      <c r="AD39" s="381">
        <f t="shared" si="0"/>
        <v>0</v>
      </c>
      <c r="AE39" s="381"/>
      <c r="AF39" s="381"/>
      <c r="AG39" s="381">
        <f t="shared" si="1"/>
        <v>0</v>
      </c>
      <c r="AH39" s="381"/>
      <c r="AI39" s="381"/>
      <c r="AJ39" s="381"/>
      <c r="AK39" s="381"/>
      <c r="AL39" s="381"/>
      <c r="AM39" s="325"/>
      <c r="AN39" s="325"/>
      <c r="AO39" s="325"/>
      <c r="AP39" s="325"/>
      <c r="AQ39" s="325"/>
      <c r="AR39" s="325"/>
      <c r="AS39" s="325"/>
      <c r="AT39" s="259">
        <f>E39+H39+K39+N39+Q39+T39+W39+Z39+AC39+AF39+AI39+AL39+AO39+AQ39+AS39</f>
        <v>0.13</v>
      </c>
      <c r="AU39" s="307">
        <v>1020</v>
      </c>
      <c r="AV39" s="305">
        <f t="shared" si="3"/>
        <v>132.6</v>
      </c>
    </row>
    <row r="40" spans="1:48" ht="94.5" customHeight="1">
      <c r="A40" s="225" t="s">
        <v>28</v>
      </c>
      <c r="B40" s="5"/>
      <c r="C40" s="103" t="s">
        <v>195</v>
      </c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81"/>
      <c r="W40" s="381"/>
      <c r="X40" s="325"/>
      <c r="Y40" s="325"/>
      <c r="Z40" s="325"/>
      <c r="AA40" s="325"/>
      <c r="AB40" s="381"/>
      <c r="AC40" s="523"/>
      <c r="AD40" s="381">
        <f t="shared" si="0"/>
        <v>0</v>
      </c>
      <c r="AE40" s="381"/>
      <c r="AF40" s="381"/>
      <c r="AG40" s="381">
        <f t="shared" si="1"/>
        <v>0</v>
      </c>
      <c r="AH40" s="381"/>
      <c r="AI40" s="381"/>
      <c r="AJ40" s="381"/>
      <c r="AK40" s="381"/>
      <c r="AL40" s="381"/>
      <c r="AM40" s="325"/>
      <c r="AN40" s="325"/>
      <c r="AO40" s="325"/>
      <c r="AP40" s="325"/>
      <c r="AQ40" s="325"/>
      <c r="AR40" s="325"/>
      <c r="AS40" s="325"/>
      <c r="AT40" s="297">
        <f t="shared" si="2"/>
        <v>0</v>
      </c>
      <c r="AU40" s="307"/>
      <c r="AV40" s="305">
        <f t="shared" si="3"/>
        <v>0</v>
      </c>
    </row>
    <row r="41" spans="1:48" ht="86.25" customHeight="1">
      <c r="A41" s="225" t="s">
        <v>223</v>
      </c>
      <c r="B41" s="5"/>
      <c r="C41" s="103" t="s">
        <v>195</v>
      </c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81"/>
      <c r="W41" s="381"/>
      <c r="X41" s="325"/>
      <c r="Y41" s="325"/>
      <c r="Z41" s="325"/>
      <c r="AA41" s="325"/>
      <c r="AB41" s="381"/>
      <c r="AC41" s="523"/>
      <c r="AD41" s="381">
        <f t="shared" si="0"/>
        <v>0</v>
      </c>
      <c r="AE41" s="381"/>
      <c r="AF41" s="381"/>
      <c r="AG41" s="381">
        <f t="shared" si="1"/>
        <v>0</v>
      </c>
      <c r="AH41" s="381"/>
      <c r="AI41" s="381"/>
      <c r="AJ41" s="381"/>
      <c r="AK41" s="381"/>
      <c r="AL41" s="381"/>
      <c r="AM41" s="325"/>
      <c r="AN41" s="325"/>
      <c r="AO41" s="325"/>
      <c r="AP41" s="325"/>
      <c r="AQ41" s="325"/>
      <c r="AR41" s="325"/>
      <c r="AS41" s="325"/>
      <c r="AT41" s="297">
        <f t="shared" si="2"/>
        <v>0</v>
      </c>
      <c r="AU41" s="307"/>
      <c r="AV41" s="305">
        <f t="shared" si="3"/>
        <v>0</v>
      </c>
    </row>
    <row r="42" spans="1:48" ht="114" customHeight="1">
      <c r="A42" s="225" t="s">
        <v>29</v>
      </c>
      <c r="B42" s="5"/>
      <c r="C42" s="103" t="s">
        <v>195</v>
      </c>
      <c r="D42" s="325"/>
      <c r="E42" s="325">
        <f>D42*D27</f>
        <v>0</v>
      </c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81"/>
      <c r="W42" s="381"/>
      <c r="X42" s="325"/>
      <c r="Y42" s="325"/>
      <c r="Z42" s="325"/>
      <c r="AA42" s="325"/>
      <c r="AB42" s="381"/>
      <c r="AC42" s="523">
        <f>AB42*AB27</f>
        <v>0</v>
      </c>
      <c r="AD42" s="381">
        <f t="shared" si="0"/>
        <v>0</v>
      </c>
      <c r="AE42" s="381">
        <v>6.8999999999999999E-3</v>
      </c>
      <c r="AF42" s="381">
        <f>AE42*AE27</f>
        <v>0.5796</v>
      </c>
      <c r="AG42" s="381">
        <f t="shared" si="1"/>
        <v>130.41</v>
      </c>
      <c r="AH42" s="381"/>
      <c r="AI42" s="381"/>
      <c r="AJ42" s="381"/>
      <c r="AK42" s="381"/>
      <c r="AL42" s="381"/>
      <c r="AM42" s="325"/>
      <c r="AN42" s="325"/>
      <c r="AO42" s="325"/>
      <c r="AP42" s="325"/>
      <c r="AQ42" s="325"/>
      <c r="AR42" s="325"/>
      <c r="AS42" s="325"/>
      <c r="AT42" s="259">
        <f t="shared" si="2"/>
        <v>0.5796</v>
      </c>
      <c r="AU42" s="307">
        <v>225</v>
      </c>
      <c r="AV42" s="305">
        <f t="shared" si="3"/>
        <v>130.41</v>
      </c>
    </row>
    <row r="43" spans="1:48" ht="59.25">
      <c r="A43" s="225" t="s">
        <v>200</v>
      </c>
      <c r="B43" s="5"/>
      <c r="C43" s="103" t="s">
        <v>195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>
        <v>0.2</v>
      </c>
      <c r="Q43" s="325">
        <f>P43*P27</f>
        <v>5.2</v>
      </c>
      <c r="R43" s="325"/>
      <c r="S43" s="325"/>
      <c r="T43" s="325"/>
      <c r="U43" s="325"/>
      <c r="V43" s="381"/>
      <c r="W43" s="381"/>
      <c r="X43" s="325"/>
      <c r="Y43" s="325"/>
      <c r="Z43" s="325"/>
      <c r="AA43" s="325"/>
      <c r="AB43" s="381"/>
      <c r="AC43" s="523"/>
      <c r="AD43" s="381">
        <f t="shared" si="0"/>
        <v>0</v>
      </c>
      <c r="AE43" s="381"/>
      <c r="AF43" s="381"/>
      <c r="AG43" s="381">
        <f t="shared" si="1"/>
        <v>0</v>
      </c>
      <c r="AH43" s="381"/>
      <c r="AI43" s="381"/>
      <c r="AJ43" s="381"/>
      <c r="AK43" s="381"/>
      <c r="AL43" s="381">
        <f>AK43*AK27</f>
        <v>0</v>
      </c>
      <c r="AM43" s="325"/>
      <c r="AN43" s="325"/>
      <c r="AO43" s="325"/>
      <c r="AP43" s="325"/>
      <c r="AQ43" s="325"/>
      <c r="AR43" s="325"/>
      <c r="AS43" s="325"/>
      <c r="AT43" s="297">
        <f t="shared" si="2"/>
        <v>5.2</v>
      </c>
      <c r="AU43" s="307">
        <v>67.5</v>
      </c>
      <c r="AV43" s="305">
        <f t="shared" si="3"/>
        <v>351</v>
      </c>
    </row>
    <row r="44" spans="1:48" ht="72.75" customHeight="1">
      <c r="A44" s="225" t="s">
        <v>30</v>
      </c>
      <c r="B44" s="5"/>
      <c r="C44" s="103" t="s">
        <v>196</v>
      </c>
      <c r="D44" s="325">
        <v>0.17</v>
      </c>
      <c r="E44" s="325">
        <f>D44*D27</f>
        <v>4.42</v>
      </c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81"/>
      <c r="W44" s="381"/>
      <c r="X44" s="325"/>
      <c r="Y44" s="325"/>
      <c r="Z44" s="325"/>
      <c r="AA44" s="325"/>
      <c r="AB44" s="381"/>
      <c r="AC44" s="523"/>
      <c r="AD44" s="381">
        <f t="shared" si="0"/>
        <v>0</v>
      </c>
      <c r="AE44" s="381"/>
      <c r="AF44" s="381"/>
      <c r="AG44" s="381">
        <f t="shared" si="1"/>
        <v>0</v>
      </c>
      <c r="AH44" s="381"/>
      <c r="AI44" s="381"/>
      <c r="AJ44" s="381"/>
      <c r="AK44" s="381">
        <v>0.1</v>
      </c>
      <c r="AL44" s="381">
        <f>AK44*AK27</f>
        <v>8.4</v>
      </c>
      <c r="AM44" s="325"/>
      <c r="AN44" s="325"/>
      <c r="AO44" s="325"/>
      <c r="AP44" s="325"/>
      <c r="AQ44" s="325"/>
      <c r="AR44" s="325"/>
      <c r="AS44" s="325"/>
      <c r="AT44" s="259">
        <f t="shared" si="2"/>
        <v>12.82</v>
      </c>
      <c r="AU44" s="307">
        <v>84.75</v>
      </c>
      <c r="AV44" s="305">
        <f t="shared" si="3"/>
        <v>1086.4950000000001</v>
      </c>
    </row>
    <row r="45" spans="1:48" ht="66" customHeight="1">
      <c r="A45" s="225" t="s">
        <v>199</v>
      </c>
      <c r="B45" s="5"/>
      <c r="C45" s="103" t="s">
        <v>195</v>
      </c>
      <c r="D45" s="325"/>
      <c r="E45" s="325">
        <f>D45*D27</f>
        <v>0</v>
      </c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81"/>
      <c r="W45" s="381"/>
      <c r="X45" s="325"/>
      <c r="Y45" s="325"/>
      <c r="Z45" s="325"/>
      <c r="AA45" s="325"/>
      <c r="AB45" s="381"/>
      <c r="AC45" s="523"/>
      <c r="AD45" s="381">
        <f t="shared" si="0"/>
        <v>0</v>
      </c>
      <c r="AE45" s="381"/>
      <c r="AF45" s="381"/>
      <c r="AG45" s="381">
        <f t="shared" si="1"/>
        <v>0</v>
      </c>
      <c r="AH45" s="381"/>
      <c r="AI45" s="381"/>
      <c r="AJ45" s="381"/>
      <c r="AK45" s="381"/>
      <c r="AL45" s="381"/>
      <c r="AM45" s="325"/>
      <c r="AN45" s="325"/>
      <c r="AO45" s="325"/>
      <c r="AP45" s="325"/>
      <c r="AQ45" s="325"/>
      <c r="AR45" s="325"/>
      <c r="AS45" s="325"/>
      <c r="AT45" s="259">
        <f t="shared" si="2"/>
        <v>0</v>
      </c>
      <c r="AU45" s="307">
        <v>346.5</v>
      </c>
      <c r="AV45" s="305">
        <f t="shared" si="3"/>
        <v>0</v>
      </c>
    </row>
    <row r="46" spans="1:48" ht="59.25">
      <c r="A46" s="225" t="s">
        <v>31</v>
      </c>
      <c r="B46" s="5"/>
      <c r="C46" s="103" t="s">
        <v>195</v>
      </c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81"/>
      <c r="W46" s="381"/>
      <c r="X46" s="325"/>
      <c r="Y46" s="325"/>
      <c r="Z46" s="325"/>
      <c r="AA46" s="325"/>
      <c r="AB46" s="381"/>
      <c r="AC46" s="523"/>
      <c r="AD46" s="381">
        <f t="shared" si="0"/>
        <v>0</v>
      </c>
      <c r="AE46" s="381"/>
      <c r="AF46" s="381"/>
      <c r="AG46" s="381">
        <f t="shared" si="1"/>
        <v>0</v>
      </c>
      <c r="AH46" s="381"/>
      <c r="AI46" s="381"/>
      <c r="AJ46" s="381"/>
      <c r="AK46" s="381"/>
      <c r="AL46" s="381"/>
      <c r="AM46" s="325"/>
      <c r="AN46" s="325"/>
      <c r="AO46" s="325"/>
      <c r="AP46" s="325"/>
      <c r="AQ46" s="325"/>
      <c r="AR46" s="325"/>
      <c r="AS46" s="325"/>
      <c r="AT46" s="297">
        <f t="shared" si="2"/>
        <v>0</v>
      </c>
      <c r="AU46" s="307"/>
      <c r="AV46" s="305">
        <f t="shared" si="3"/>
        <v>0</v>
      </c>
    </row>
    <row r="47" spans="1:48" ht="60">
      <c r="A47" s="225" t="s">
        <v>32</v>
      </c>
      <c r="B47" s="5"/>
      <c r="C47" s="103" t="s">
        <v>195</v>
      </c>
      <c r="D47" s="325"/>
      <c r="E47" s="325">
        <f>D47*D27</f>
        <v>0</v>
      </c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81"/>
      <c r="W47" s="381"/>
      <c r="X47" s="325"/>
      <c r="Y47" s="325"/>
      <c r="Z47" s="325"/>
      <c r="AA47" s="325"/>
      <c r="AB47" s="381"/>
      <c r="AC47" s="523">
        <f>AB47*AB27</f>
        <v>0</v>
      </c>
      <c r="AD47" s="381">
        <f t="shared" si="0"/>
        <v>0</v>
      </c>
      <c r="AE47" s="381"/>
      <c r="AF47" s="381"/>
      <c r="AG47" s="381">
        <f t="shared" si="1"/>
        <v>0</v>
      </c>
      <c r="AH47" s="381"/>
      <c r="AI47" s="381"/>
      <c r="AJ47" s="381"/>
      <c r="AK47" s="381"/>
      <c r="AL47" s="381"/>
      <c r="AM47" s="325"/>
      <c r="AN47" s="325"/>
      <c r="AO47" s="325"/>
      <c r="AP47" s="325"/>
      <c r="AQ47" s="325"/>
      <c r="AR47" s="325"/>
      <c r="AS47" s="325"/>
      <c r="AT47" s="259">
        <f t="shared" si="2"/>
        <v>0</v>
      </c>
      <c r="AU47" s="307">
        <v>277.5</v>
      </c>
      <c r="AV47" s="305">
        <f>AT47*AU47</f>
        <v>0</v>
      </c>
    </row>
    <row r="48" spans="1:48" ht="59.25">
      <c r="A48" s="225" t="s">
        <v>33</v>
      </c>
      <c r="B48" s="5"/>
      <c r="C48" s="103" t="s">
        <v>195</v>
      </c>
      <c r="D48" s="325"/>
      <c r="E48" s="325">
        <f>D48*D27</f>
        <v>0</v>
      </c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81"/>
      <c r="W48" s="381"/>
      <c r="X48" s="325"/>
      <c r="Y48" s="325"/>
      <c r="Z48" s="325"/>
      <c r="AA48" s="325"/>
      <c r="AB48" s="381"/>
      <c r="AC48" s="523"/>
      <c r="AD48" s="381">
        <f t="shared" si="0"/>
        <v>0</v>
      </c>
      <c r="AE48" s="381"/>
      <c r="AF48" s="381"/>
      <c r="AG48" s="381">
        <f t="shared" si="1"/>
        <v>0</v>
      </c>
      <c r="AH48" s="381"/>
      <c r="AI48" s="381"/>
      <c r="AJ48" s="381"/>
      <c r="AK48" s="381"/>
      <c r="AL48" s="381"/>
      <c r="AM48" s="325"/>
      <c r="AN48" s="325"/>
      <c r="AO48" s="325"/>
      <c r="AP48" s="325"/>
      <c r="AQ48" s="325"/>
      <c r="AR48" s="325"/>
      <c r="AS48" s="325"/>
      <c r="AT48" s="297">
        <f t="shared" si="2"/>
        <v>0</v>
      </c>
      <c r="AU48" s="307">
        <v>444</v>
      </c>
      <c r="AV48" s="305">
        <f t="shared" si="3"/>
        <v>0</v>
      </c>
    </row>
    <row r="49" spans="1:48" ht="75" customHeight="1">
      <c r="A49" s="225" t="s">
        <v>34</v>
      </c>
      <c r="B49" s="5"/>
      <c r="C49" s="103" t="s">
        <v>195</v>
      </c>
      <c r="D49" s="325"/>
      <c r="E49" s="325"/>
      <c r="F49" s="325"/>
      <c r="G49" s="325"/>
      <c r="H49" s="325"/>
      <c r="I49" s="325"/>
      <c r="J49" s="325"/>
      <c r="K49" s="325">
        <f>J49*J27</f>
        <v>0</v>
      </c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81"/>
      <c r="W49" s="381"/>
      <c r="X49" s="325"/>
      <c r="Y49" s="325"/>
      <c r="Z49" s="325">
        <f>Y49*Y27</f>
        <v>0</v>
      </c>
      <c r="AA49" s="325"/>
      <c r="AB49" s="381"/>
      <c r="AC49" s="523"/>
      <c r="AD49" s="381">
        <f t="shared" si="0"/>
        <v>0</v>
      </c>
      <c r="AE49" s="381"/>
      <c r="AF49" s="381"/>
      <c r="AG49" s="381">
        <f t="shared" si="1"/>
        <v>0</v>
      </c>
      <c r="AH49" s="381"/>
      <c r="AI49" s="381"/>
      <c r="AJ49" s="381"/>
      <c r="AK49" s="381"/>
      <c r="AL49" s="381"/>
      <c r="AM49" s="325"/>
      <c r="AN49" s="325"/>
      <c r="AO49" s="325"/>
      <c r="AP49" s="325"/>
      <c r="AQ49" s="325"/>
      <c r="AR49" s="325"/>
      <c r="AS49" s="325"/>
      <c r="AT49" s="297">
        <f t="shared" si="2"/>
        <v>0</v>
      </c>
      <c r="AU49" s="307">
        <v>591.84</v>
      </c>
      <c r="AV49" s="305">
        <f t="shared" si="3"/>
        <v>0</v>
      </c>
    </row>
    <row r="50" spans="1:48" ht="78" customHeight="1">
      <c r="A50" s="225" t="s">
        <v>35</v>
      </c>
      <c r="B50" s="5"/>
      <c r="C50" s="103" t="s">
        <v>197</v>
      </c>
      <c r="D50" s="325"/>
      <c r="E50" s="325">
        <f>D50*D27</f>
        <v>0</v>
      </c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81"/>
      <c r="W50" s="381"/>
      <c r="X50" s="325"/>
      <c r="Y50" s="325"/>
      <c r="Z50" s="325"/>
      <c r="AA50" s="325"/>
      <c r="AB50" s="381"/>
      <c r="AC50" s="523"/>
      <c r="AD50" s="381">
        <f t="shared" si="0"/>
        <v>0</v>
      </c>
      <c r="AE50" s="381"/>
      <c r="AF50" s="381"/>
      <c r="AG50" s="381">
        <f>AF50/0.04*AU50</f>
        <v>0</v>
      </c>
      <c r="AH50" s="381"/>
      <c r="AI50" s="381"/>
      <c r="AJ50" s="381"/>
      <c r="AK50" s="381"/>
      <c r="AL50" s="381"/>
      <c r="AM50" s="325"/>
      <c r="AN50" s="325"/>
      <c r="AO50" s="325"/>
      <c r="AP50" s="325"/>
      <c r="AQ50" s="325"/>
      <c r="AR50" s="325"/>
      <c r="AS50" s="325"/>
      <c r="AT50" s="298">
        <f>(E50+H50+K50+N50+Q50+T50+W50+Z50+AC50+AF50+AI50+AL50+AO50+AQ50+AS50)/0.04</f>
        <v>0</v>
      </c>
      <c r="AU50" s="307">
        <v>11.25</v>
      </c>
      <c r="AV50" s="305">
        <f t="shared" si="3"/>
        <v>0</v>
      </c>
    </row>
    <row r="51" spans="1:48" ht="93" customHeight="1">
      <c r="A51" s="226" t="s">
        <v>217</v>
      </c>
      <c r="B51" s="8"/>
      <c r="C51" s="103" t="s">
        <v>195</v>
      </c>
      <c r="D51" s="325"/>
      <c r="E51" s="325"/>
      <c r="F51" s="325"/>
      <c r="G51" s="327"/>
      <c r="H51" s="327"/>
      <c r="I51" s="325"/>
      <c r="J51" s="327"/>
      <c r="K51" s="325"/>
      <c r="L51" s="325"/>
      <c r="M51" s="327"/>
      <c r="N51" s="325"/>
      <c r="O51" s="325"/>
      <c r="P51" s="327"/>
      <c r="Q51" s="327"/>
      <c r="R51" s="325"/>
      <c r="S51" s="327"/>
      <c r="T51" s="327"/>
      <c r="U51" s="325"/>
      <c r="V51" s="382"/>
      <c r="W51" s="382"/>
      <c r="X51" s="325"/>
      <c r="Y51" s="327"/>
      <c r="Z51" s="327"/>
      <c r="AA51" s="325"/>
      <c r="AB51" s="382"/>
      <c r="AC51" s="524"/>
      <c r="AD51" s="381">
        <f t="shared" si="0"/>
        <v>0</v>
      </c>
      <c r="AE51" s="382"/>
      <c r="AF51" s="382"/>
      <c r="AG51" s="381">
        <f t="shared" si="1"/>
        <v>0</v>
      </c>
      <c r="AH51" s="382"/>
      <c r="AI51" s="382"/>
      <c r="AJ51" s="381"/>
      <c r="AK51" s="382"/>
      <c r="AL51" s="382"/>
      <c r="AM51" s="325"/>
      <c r="AN51" s="327"/>
      <c r="AO51" s="327"/>
      <c r="AP51" s="327"/>
      <c r="AQ51" s="327"/>
      <c r="AR51" s="327"/>
      <c r="AS51" s="327"/>
      <c r="AT51" s="259">
        <f t="shared" si="2"/>
        <v>0</v>
      </c>
      <c r="AU51" s="306">
        <v>433.5</v>
      </c>
      <c r="AV51" s="305">
        <f t="shared" si="3"/>
        <v>0</v>
      </c>
    </row>
    <row r="52" spans="1:48" ht="87.75" customHeight="1">
      <c r="A52" s="227" t="s">
        <v>36</v>
      </c>
      <c r="B52" s="8"/>
      <c r="C52" s="103" t="s">
        <v>195</v>
      </c>
      <c r="D52" s="327"/>
      <c r="E52" s="327">
        <f>D52*D27</f>
        <v>0</v>
      </c>
      <c r="F52" s="325"/>
      <c r="G52" s="327"/>
      <c r="H52" s="327"/>
      <c r="I52" s="325"/>
      <c r="J52" s="327"/>
      <c r="K52" s="325"/>
      <c r="L52" s="325"/>
      <c r="M52" s="327"/>
      <c r="N52" s="325"/>
      <c r="O52" s="325"/>
      <c r="P52" s="327"/>
      <c r="Q52" s="327"/>
      <c r="R52" s="325"/>
      <c r="S52" s="327"/>
      <c r="T52" s="327"/>
      <c r="U52" s="325"/>
      <c r="V52" s="382"/>
      <c r="W52" s="382"/>
      <c r="X52" s="325"/>
      <c r="Y52" s="327"/>
      <c r="Z52" s="327"/>
      <c r="AA52" s="325"/>
      <c r="AB52" s="382"/>
      <c r="AC52" s="524"/>
      <c r="AD52" s="381">
        <f t="shared" si="0"/>
        <v>0</v>
      </c>
      <c r="AE52" s="382">
        <v>3.3E-3</v>
      </c>
      <c r="AF52" s="382">
        <f>AE52*AE27</f>
        <v>0.2772</v>
      </c>
      <c r="AG52" s="381">
        <f t="shared" si="1"/>
        <v>14.553000000000001</v>
      </c>
      <c r="AH52" s="382"/>
      <c r="AI52" s="382"/>
      <c r="AJ52" s="381"/>
      <c r="AK52" s="382"/>
      <c r="AL52" s="382"/>
      <c r="AM52" s="325"/>
      <c r="AN52" s="327"/>
      <c r="AO52" s="327"/>
      <c r="AP52" s="327"/>
      <c r="AQ52" s="327"/>
      <c r="AR52" s="327"/>
      <c r="AS52" s="327"/>
      <c r="AT52" s="259">
        <f t="shared" si="2"/>
        <v>0.2772</v>
      </c>
      <c r="AU52" s="306">
        <v>52.5</v>
      </c>
      <c r="AV52" s="305">
        <f t="shared" si="3"/>
        <v>14.553000000000001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5820.0155999999997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48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74" t="s">
        <v>8</v>
      </c>
      <c r="AU54" s="675"/>
      <c r="AV54" s="6"/>
    </row>
    <row r="55" spans="1:48">
      <c r="A55" s="12"/>
      <c r="B55" s="14"/>
      <c r="C55" s="4" t="s">
        <v>76</v>
      </c>
      <c r="D55" s="661" t="s">
        <v>18</v>
      </c>
      <c r="E55" s="662"/>
      <c r="F55" s="662"/>
      <c r="G55" s="662"/>
      <c r="H55" s="662"/>
      <c r="I55" s="662"/>
      <c r="J55" s="662"/>
      <c r="K55" s="662"/>
      <c r="L55" s="662"/>
      <c r="M55" s="662"/>
      <c r="N55" s="663"/>
      <c r="O55" s="267"/>
      <c r="P55" s="661" t="s">
        <v>19</v>
      </c>
      <c r="Q55" s="662"/>
      <c r="R55" s="662"/>
      <c r="S55" s="662"/>
      <c r="T55" s="662"/>
      <c r="U55" s="662"/>
      <c r="V55" s="662"/>
      <c r="W55" s="662"/>
      <c r="X55" s="662"/>
      <c r="Y55" s="662"/>
      <c r="Z55" s="662"/>
      <c r="AA55" s="662"/>
      <c r="AB55" s="663"/>
      <c r="AC55" s="661" t="s">
        <v>20</v>
      </c>
      <c r="AD55" s="662"/>
      <c r="AE55" s="662"/>
      <c r="AF55" s="662"/>
      <c r="AG55" s="662"/>
      <c r="AH55" s="663"/>
      <c r="AI55" s="661" t="s">
        <v>21</v>
      </c>
      <c r="AJ55" s="662"/>
      <c r="AK55" s="662"/>
      <c r="AL55" s="662"/>
      <c r="AM55" s="662"/>
      <c r="AN55" s="662"/>
      <c r="AO55" s="663"/>
      <c r="AP55" s="24" t="s">
        <v>16</v>
      </c>
      <c r="AQ55" s="23"/>
      <c r="AR55" s="23"/>
      <c r="AS55" s="16"/>
      <c r="AT55" s="669" t="s">
        <v>3</v>
      </c>
      <c r="AU55" s="670"/>
      <c r="AV55" s="6"/>
    </row>
    <row r="56" spans="1:48">
      <c r="A56" s="1"/>
      <c r="B56" s="4"/>
      <c r="C56" s="4" t="s">
        <v>75</v>
      </c>
      <c r="D56" s="664"/>
      <c r="E56" s="665"/>
      <c r="F56" s="665"/>
      <c r="G56" s="665"/>
      <c r="H56" s="665"/>
      <c r="I56" s="665"/>
      <c r="J56" s="665"/>
      <c r="K56" s="665"/>
      <c r="L56" s="665"/>
      <c r="M56" s="665"/>
      <c r="N56" s="666"/>
      <c r="O56" s="268"/>
      <c r="P56" s="664"/>
      <c r="Q56" s="665"/>
      <c r="R56" s="665"/>
      <c r="S56" s="665"/>
      <c r="T56" s="665"/>
      <c r="U56" s="665"/>
      <c r="V56" s="665"/>
      <c r="W56" s="665"/>
      <c r="X56" s="665"/>
      <c r="Y56" s="665"/>
      <c r="Z56" s="665"/>
      <c r="AA56" s="665"/>
      <c r="AB56" s="666"/>
      <c r="AC56" s="664"/>
      <c r="AD56" s="665"/>
      <c r="AE56" s="665"/>
      <c r="AF56" s="665"/>
      <c r="AG56" s="665"/>
      <c r="AH56" s="666"/>
      <c r="AI56" s="664"/>
      <c r="AJ56" s="665"/>
      <c r="AK56" s="665"/>
      <c r="AL56" s="665"/>
      <c r="AM56" s="665"/>
      <c r="AN56" s="665"/>
      <c r="AO56" s="666"/>
      <c r="AP56" s="26" t="s">
        <v>17</v>
      </c>
      <c r="AQ56" s="25"/>
      <c r="AR56" s="25"/>
      <c r="AS56" s="2"/>
      <c r="AT56" s="667" t="s">
        <v>57</v>
      </c>
      <c r="AU56" s="668"/>
      <c r="AV56" s="7"/>
    </row>
    <row r="57" spans="1:48" ht="27.75" customHeight="1">
      <c r="A57" s="1" t="s">
        <v>78</v>
      </c>
      <c r="B57" s="4" t="s">
        <v>79</v>
      </c>
      <c r="C57" s="4" t="s">
        <v>9</v>
      </c>
      <c r="D57" s="878" t="str">
        <f>D23</f>
        <v>каша кукурузная молочная с/м</v>
      </c>
      <c r="E57" s="879"/>
      <c r="F57" s="294"/>
      <c r="G57" s="878" t="str">
        <f>G23</f>
        <v>яблоко</v>
      </c>
      <c r="H57" s="879"/>
      <c r="I57" s="294"/>
      <c r="J57" s="878">
        <f>J23</f>
        <v>0</v>
      </c>
      <c r="K57" s="879"/>
      <c r="L57" s="294"/>
      <c r="M57" s="878" t="str">
        <f>M23</f>
        <v>пшеничный/ржаной</v>
      </c>
      <c r="N57" s="879"/>
      <c r="O57" s="294"/>
      <c r="P57" s="878" t="str">
        <f>P23</f>
        <v>сок</v>
      </c>
      <c r="Q57" s="879"/>
      <c r="R57" s="294"/>
      <c r="S57" s="878">
        <f>S23</f>
        <v>0</v>
      </c>
      <c r="T57" s="879"/>
      <c r="U57" s="294"/>
      <c r="V57" s="630">
        <f>V23</f>
        <v>0</v>
      </c>
      <c r="W57" s="631"/>
      <c r="X57" s="294"/>
      <c r="Y57" s="878">
        <f>Y23</f>
        <v>0</v>
      </c>
      <c r="Z57" s="879"/>
      <c r="AA57" s="294"/>
      <c r="AB57" s="852">
        <f>AB23</f>
        <v>0</v>
      </c>
      <c r="AC57" s="853"/>
      <c r="AD57" s="153"/>
      <c r="AE57" s="852" t="str">
        <f>AE23</f>
        <v>плов с курицей</v>
      </c>
      <c r="AF57" s="853"/>
      <c r="AG57" s="153"/>
      <c r="AH57" s="852" t="str">
        <f>AH23</f>
        <v xml:space="preserve">хлеб ржаной </v>
      </c>
      <c r="AI57" s="853"/>
      <c r="AJ57" s="153"/>
      <c r="AK57" s="852" t="str">
        <f>AK23</f>
        <v>горячий шоколад</v>
      </c>
      <c r="AL57" s="853"/>
      <c r="AM57" s="294"/>
      <c r="AN57" s="878">
        <f>AN23</f>
        <v>0</v>
      </c>
      <c r="AO57" s="879"/>
      <c r="AP57" s="878"/>
      <c r="AQ57" s="879"/>
      <c r="AR57" s="878"/>
      <c r="AS57" s="879"/>
      <c r="AT57" s="18"/>
      <c r="AU57" s="269"/>
      <c r="AV57" s="18"/>
    </row>
    <row r="58" spans="1:48" ht="27.75">
      <c r="A58" s="1"/>
      <c r="B58" s="4"/>
      <c r="C58" s="4" t="s">
        <v>10</v>
      </c>
      <c r="D58" s="880"/>
      <c r="E58" s="881"/>
      <c r="F58" s="295"/>
      <c r="G58" s="880"/>
      <c r="H58" s="881"/>
      <c r="I58" s="295"/>
      <c r="J58" s="880"/>
      <c r="K58" s="881"/>
      <c r="L58" s="295"/>
      <c r="M58" s="880"/>
      <c r="N58" s="881"/>
      <c r="O58" s="295"/>
      <c r="P58" s="880"/>
      <c r="Q58" s="881"/>
      <c r="R58" s="295"/>
      <c r="S58" s="880"/>
      <c r="T58" s="881"/>
      <c r="U58" s="295"/>
      <c r="V58" s="632"/>
      <c r="W58" s="633"/>
      <c r="X58" s="295"/>
      <c r="Y58" s="880"/>
      <c r="Z58" s="881"/>
      <c r="AA58" s="295"/>
      <c r="AB58" s="854"/>
      <c r="AC58" s="855"/>
      <c r="AD58" s="155"/>
      <c r="AE58" s="854"/>
      <c r="AF58" s="855"/>
      <c r="AG58" s="155"/>
      <c r="AH58" s="854"/>
      <c r="AI58" s="855"/>
      <c r="AJ58" s="155"/>
      <c r="AK58" s="854"/>
      <c r="AL58" s="855"/>
      <c r="AM58" s="295"/>
      <c r="AN58" s="880"/>
      <c r="AO58" s="881"/>
      <c r="AP58" s="880"/>
      <c r="AQ58" s="881"/>
      <c r="AR58" s="880"/>
      <c r="AS58" s="881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82"/>
      <c r="E59" s="883"/>
      <c r="F59" s="296"/>
      <c r="G59" s="882"/>
      <c r="H59" s="883"/>
      <c r="I59" s="296"/>
      <c r="J59" s="882"/>
      <c r="K59" s="883"/>
      <c r="L59" s="296"/>
      <c r="M59" s="882"/>
      <c r="N59" s="883"/>
      <c r="O59" s="296"/>
      <c r="P59" s="882"/>
      <c r="Q59" s="883"/>
      <c r="R59" s="296"/>
      <c r="S59" s="882"/>
      <c r="T59" s="883"/>
      <c r="U59" s="296"/>
      <c r="V59" s="634"/>
      <c r="W59" s="635"/>
      <c r="X59" s="296"/>
      <c r="Y59" s="882"/>
      <c r="Z59" s="883"/>
      <c r="AA59" s="296"/>
      <c r="AB59" s="856"/>
      <c r="AC59" s="857"/>
      <c r="AD59" s="157"/>
      <c r="AE59" s="856"/>
      <c r="AF59" s="857"/>
      <c r="AG59" s="157"/>
      <c r="AH59" s="856"/>
      <c r="AI59" s="857"/>
      <c r="AJ59" s="157"/>
      <c r="AK59" s="856"/>
      <c r="AL59" s="857"/>
      <c r="AM59" s="296"/>
      <c r="AN59" s="882"/>
      <c r="AO59" s="883"/>
      <c r="AP59" s="882"/>
      <c r="AQ59" s="883"/>
      <c r="AR59" s="882"/>
      <c r="AS59" s="883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9">
        <v>20</v>
      </c>
      <c r="W60" s="379">
        <v>21</v>
      </c>
      <c r="X60" s="27"/>
      <c r="Y60" s="27">
        <v>18</v>
      </c>
      <c r="Z60" s="27">
        <v>19</v>
      </c>
      <c r="AA60" s="27"/>
      <c r="AB60" s="520">
        <v>20</v>
      </c>
      <c r="AC60" s="380">
        <v>21</v>
      </c>
      <c r="AD60" s="380"/>
      <c r="AE60" s="380">
        <v>22</v>
      </c>
      <c r="AF60" s="380">
        <v>23</v>
      </c>
      <c r="AG60" s="380"/>
      <c r="AH60" s="380">
        <v>24</v>
      </c>
      <c r="AI60" s="380">
        <v>25</v>
      </c>
      <c r="AJ60" s="380"/>
      <c r="AK60" s="380">
        <v>26</v>
      </c>
      <c r="AL60" s="380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7" t="s">
        <v>311</v>
      </c>
      <c r="B61" s="10"/>
      <c r="C61" s="103" t="s">
        <v>195</v>
      </c>
      <c r="D61" s="320"/>
      <c r="E61" s="320">
        <f>D61*D27</f>
        <v>0</v>
      </c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83"/>
      <c r="W61" s="383"/>
      <c r="X61" s="320"/>
      <c r="Y61" s="320"/>
      <c r="Z61" s="320"/>
      <c r="AA61" s="320"/>
      <c r="AB61" s="526"/>
      <c r="AC61" s="527"/>
      <c r="AD61" s="526">
        <f>AC61*AU61</f>
        <v>0</v>
      </c>
      <c r="AE61" s="526"/>
      <c r="AF61" s="526"/>
      <c r="AG61" s="526">
        <f>AF61*AU61</f>
        <v>0</v>
      </c>
      <c r="AH61" s="526"/>
      <c r="AI61" s="526"/>
      <c r="AJ61" s="526"/>
      <c r="AK61" s="526"/>
      <c r="AL61" s="526"/>
      <c r="AM61" s="320"/>
      <c r="AN61" s="320"/>
      <c r="AO61" s="320"/>
      <c r="AP61" s="320"/>
      <c r="AQ61" s="320"/>
      <c r="AR61" s="320"/>
      <c r="AS61" s="320"/>
      <c r="AT61" s="299">
        <f>E61+H61+K61+N61+Q61+T61+W61+Z61+AC61+AF61+AI61+AL61+AO61+AQ61+AS61</f>
        <v>0</v>
      </c>
      <c r="AU61" s="308">
        <v>6000</v>
      </c>
      <c r="AV61" s="309">
        <f>AT61*AU61</f>
        <v>0</v>
      </c>
    </row>
    <row r="62" spans="1:48" ht="60.75" customHeight="1">
      <c r="A62" s="228" t="s">
        <v>39</v>
      </c>
      <c r="B62" s="8"/>
      <c r="C62" s="103" t="s">
        <v>195</v>
      </c>
      <c r="D62" s="293"/>
      <c r="E62" s="293"/>
      <c r="F62" s="320"/>
      <c r="G62" s="293"/>
      <c r="H62" s="293"/>
      <c r="I62" s="320"/>
      <c r="J62" s="293"/>
      <c r="K62" s="293"/>
      <c r="L62" s="320"/>
      <c r="M62" s="293"/>
      <c r="N62" s="293"/>
      <c r="O62" s="320"/>
      <c r="P62" s="293"/>
      <c r="Q62" s="293"/>
      <c r="R62" s="320"/>
      <c r="S62" s="293"/>
      <c r="T62" s="293"/>
      <c r="U62" s="320"/>
      <c r="V62" s="324"/>
      <c r="W62" s="324">
        <f>V62*V27</f>
        <v>0</v>
      </c>
      <c r="X62" s="320"/>
      <c r="Y62" s="293"/>
      <c r="Z62" s="293"/>
      <c r="AA62" s="320"/>
      <c r="AB62" s="382"/>
      <c r="AC62" s="524"/>
      <c r="AD62" s="526">
        <f t="shared" ref="AD62:AD92" si="4">AC62*AU62</f>
        <v>0</v>
      </c>
      <c r="AE62" s="382"/>
      <c r="AF62" s="382"/>
      <c r="AG62" s="526">
        <f t="shared" ref="AG62:AG92" si="5">AF62*AU62</f>
        <v>0</v>
      </c>
      <c r="AH62" s="382"/>
      <c r="AI62" s="382"/>
      <c r="AJ62" s="526"/>
      <c r="AK62" s="382"/>
      <c r="AL62" s="382"/>
      <c r="AM62" s="320"/>
      <c r="AN62" s="293"/>
      <c r="AO62" s="293"/>
      <c r="AP62" s="293"/>
      <c r="AQ62" s="293"/>
      <c r="AR62" s="293"/>
      <c r="AS62" s="293"/>
      <c r="AT62" s="299">
        <f t="shared" ref="AT62:AT97" si="6">E62+H62+K62+N62+Q62+T62+W62+Z62+AC62+AF62+AI62+AL62+AO62+AQ62+AS62</f>
        <v>0</v>
      </c>
      <c r="AU62" s="310">
        <v>177</v>
      </c>
      <c r="AV62" s="309">
        <f t="shared" ref="AV62:AV97" si="7">AT62*AU62</f>
        <v>0</v>
      </c>
    </row>
    <row r="63" spans="1:48" ht="59.25" customHeight="1">
      <c r="A63" s="227" t="s">
        <v>40</v>
      </c>
      <c r="B63" s="5"/>
      <c r="C63" s="103" t="s">
        <v>195</v>
      </c>
      <c r="D63" s="292"/>
      <c r="E63" s="292">
        <f>D63*D27</f>
        <v>0</v>
      </c>
      <c r="F63" s="320"/>
      <c r="G63" s="292"/>
      <c r="H63" s="292"/>
      <c r="I63" s="320"/>
      <c r="J63" s="292"/>
      <c r="K63" s="292"/>
      <c r="L63" s="320"/>
      <c r="M63" s="292"/>
      <c r="N63" s="292"/>
      <c r="O63" s="320"/>
      <c r="P63" s="292"/>
      <c r="Q63" s="292"/>
      <c r="R63" s="320"/>
      <c r="S63" s="292"/>
      <c r="T63" s="292"/>
      <c r="U63" s="320"/>
      <c r="V63" s="323"/>
      <c r="W63" s="323"/>
      <c r="X63" s="320"/>
      <c r="Y63" s="292"/>
      <c r="Z63" s="292"/>
      <c r="AA63" s="320"/>
      <c r="AB63" s="381"/>
      <c r="AC63" s="523"/>
      <c r="AD63" s="526">
        <f t="shared" si="4"/>
        <v>0</v>
      </c>
      <c r="AE63" s="381"/>
      <c r="AF63" s="381">
        <f>AE63*AE27</f>
        <v>0</v>
      </c>
      <c r="AG63" s="526">
        <f t="shared" si="5"/>
        <v>0</v>
      </c>
      <c r="AH63" s="381"/>
      <c r="AI63" s="381"/>
      <c r="AJ63" s="526"/>
      <c r="AK63" s="381"/>
      <c r="AL63" s="381"/>
      <c r="AM63" s="320"/>
      <c r="AN63" s="292"/>
      <c r="AO63" s="292"/>
      <c r="AP63" s="292"/>
      <c r="AQ63" s="292"/>
      <c r="AR63" s="292"/>
      <c r="AS63" s="292"/>
      <c r="AT63" s="299">
        <f t="shared" si="6"/>
        <v>0</v>
      </c>
      <c r="AU63" s="311">
        <v>61.5</v>
      </c>
      <c r="AV63" s="309">
        <f t="shared" si="7"/>
        <v>0</v>
      </c>
    </row>
    <row r="64" spans="1:48" ht="60">
      <c r="A64" s="225" t="s">
        <v>41</v>
      </c>
      <c r="B64" s="5"/>
      <c r="C64" s="103" t="s">
        <v>195</v>
      </c>
      <c r="D64" s="292"/>
      <c r="E64" s="292">
        <f>D64*D27</f>
        <v>0</v>
      </c>
      <c r="F64" s="320"/>
      <c r="G64" s="292"/>
      <c r="H64" s="292">
        <f>G64*G27</f>
        <v>0</v>
      </c>
      <c r="I64" s="320"/>
      <c r="J64" s="292"/>
      <c r="K64" s="292"/>
      <c r="L64" s="320"/>
      <c r="M64" s="292"/>
      <c r="N64" s="292"/>
      <c r="O64" s="320"/>
      <c r="P64" s="292"/>
      <c r="Q64" s="292"/>
      <c r="R64" s="320"/>
      <c r="S64" s="292"/>
      <c r="T64" s="292"/>
      <c r="U64" s="320"/>
      <c r="V64" s="323"/>
      <c r="W64" s="323">
        <f>V64*V27</f>
        <v>0</v>
      </c>
      <c r="X64" s="320"/>
      <c r="Y64" s="292"/>
      <c r="Z64" s="292"/>
      <c r="AA64" s="320"/>
      <c r="AB64" s="381"/>
      <c r="AC64" s="523"/>
      <c r="AD64" s="526">
        <f t="shared" si="4"/>
        <v>0</v>
      </c>
      <c r="AE64" s="381">
        <v>5.5E-2</v>
      </c>
      <c r="AF64" s="381">
        <f>AE64*AE27</f>
        <v>4.62</v>
      </c>
      <c r="AG64" s="526">
        <f t="shared" si="5"/>
        <v>485.1</v>
      </c>
      <c r="AH64" s="381"/>
      <c r="AI64" s="381"/>
      <c r="AJ64" s="526"/>
      <c r="AK64" s="381"/>
      <c r="AL64" s="381"/>
      <c r="AM64" s="320"/>
      <c r="AN64" s="292"/>
      <c r="AO64" s="292"/>
      <c r="AP64" s="292"/>
      <c r="AQ64" s="292"/>
      <c r="AR64" s="292"/>
      <c r="AS64" s="292"/>
      <c r="AT64" s="300">
        <f t="shared" si="6"/>
        <v>4.62</v>
      </c>
      <c r="AU64" s="311">
        <v>105</v>
      </c>
      <c r="AV64" s="309">
        <f t="shared" si="7"/>
        <v>485.1</v>
      </c>
    </row>
    <row r="65" spans="1:48" ht="59.25">
      <c r="A65" s="225" t="s">
        <v>340</v>
      </c>
      <c r="B65" s="5"/>
      <c r="C65" s="103" t="s">
        <v>195</v>
      </c>
      <c r="D65" s="292">
        <v>3.7999999999999999E-2</v>
      </c>
      <c r="E65" s="292">
        <f>D65*D27</f>
        <v>0.98799999999999999</v>
      </c>
      <c r="F65" s="320"/>
      <c r="G65" s="292"/>
      <c r="H65" s="292"/>
      <c r="I65" s="320"/>
      <c r="J65" s="292"/>
      <c r="K65" s="292"/>
      <c r="L65" s="320"/>
      <c r="M65" s="292"/>
      <c r="N65" s="292"/>
      <c r="O65" s="320"/>
      <c r="P65" s="292"/>
      <c r="Q65" s="292"/>
      <c r="R65" s="320"/>
      <c r="S65" s="292"/>
      <c r="T65" s="292"/>
      <c r="U65" s="320"/>
      <c r="V65" s="323"/>
      <c r="W65" s="323"/>
      <c r="X65" s="320"/>
      <c r="Y65" s="292"/>
      <c r="Z65" s="292"/>
      <c r="AA65" s="320"/>
      <c r="AB65" s="381"/>
      <c r="AC65" s="523"/>
      <c r="AD65" s="526">
        <f t="shared" si="4"/>
        <v>0</v>
      </c>
      <c r="AE65" s="381"/>
      <c r="AF65" s="381"/>
      <c r="AG65" s="526">
        <f t="shared" si="5"/>
        <v>0</v>
      </c>
      <c r="AH65" s="381"/>
      <c r="AI65" s="381"/>
      <c r="AJ65" s="526"/>
      <c r="AK65" s="381"/>
      <c r="AL65" s="381"/>
      <c r="AM65" s="320"/>
      <c r="AN65" s="292"/>
      <c r="AO65" s="292"/>
      <c r="AP65" s="292"/>
      <c r="AQ65" s="292"/>
      <c r="AR65" s="292"/>
      <c r="AS65" s="292"/>
      <c r="AT65" s="299">
        <f t="shared" si="6"/>
        <v>0.98799999999999999</v>
      </c>
      <c r="AU65" s="311">
        <v>73.5</v>
      </c>
      <c r="AV65" s="309">
        <f t="shared" si="7"/>
        <v>72.617999999999995</v>
      </c>
    </row>
    <row r="66" spans="1:48" ht="69.75" customHeight="1">
      <c r="A66" s="225" t="s">
        <v>288</v>
      </c>
      <c r="B66" s="5"/>
      <c r="C66" s="103" t="s">
        <v>195</v>
      </c>
      <c r="D66" s="292"/>
      <c r="E66" s="292"/>
      <c r="F66" s="320"/>
      <c r="G66" s="292"/>
      <c r="H66" s="292"/>
      <c r="I66" s="320"/>
      <c r="J66" s="292"/>
      <c r="K66" s="292"/>
      <c r="L66" s="320"/>
      <c r="M66" s="292"/>
      <c r="N66" s="292"/>
      <c r="O66" s="320"/>
      <c r="P66" s="292"/>
      <c r="Q66" s="292"/>
      <c r="R66" s="320"/>
      <c r="S66" s="292"/>
      <c r="T66" s="292"/>
      <c r="U66" s="320"/>
      <c r="V66" s="323"/>
      <c r="W66" s="323"/>
      <c r="X66" s="320"/>
      <c r="Y66" s="292"/>
      <c r="Z66" s="292"/>
      <c r="AA66" s="320"/>
      <c r="AB66" s="381"/>
      <c r="AC66" s="523">
        <f>AB66*AB27</f>
        <v>0</v>
      </c>
      <c r="AD66" s="526">
        <f t="shared" si="4"/>
        <v>0</v>
      </c>
      <c r="AE66" s="381"/>
      <c r="AF66" s="381"/>
      <c r="AG66" s="526">
        <f t="shared" si="5"/>
        <v>0</v>
      </c>
      <c r="AH66" s="381"/>
      <c r="AI66" s="381"/>
      <c r="AJ66" s="526"/>
      <c r="AK66" s="381"/>
      <c r="AL66" s="381"/>
      <c r="AM66" s="320"/>
      <c r="AN66" s="292"/>
      <c r="AO66" s="292"/>
      <c r="AP66" s="292"/>
      <c r="AQ66" s="292"/>
      <c r="AR66" s="292"/>
      <c r="AS66" s="292"/>
      <c r="AT66" s="299">
        <f t="shared" si="6"/>
        <v>0</v>
      </c>
      <c r="AU66" s="311">
        <v>76.5</v>
      </c>
      <c r="AV66" s="309">
        <f t="shared" si="7"/>
        <v>0</v>
      </c>
    </row>
    <row r="67" spans="1:48" ht="75" customHeight="1">
      <c r="A67" s="289" t="s">
        <v>219</v>
      </c>
      <c r="B67" s="5"/>
      <c r="C67" s="103" t="s">
        <v>195</v>
      </c>
      <c r="D67" s="292"/>
      <c r="E67" s="292"/>
      <c r="F67" s="320"/>
      <c r="G67" s="292"/>
      <c r="H67" s="292"/>
      <c r="I67" s="320"/>
      <c r="J67" s="292"/>
      <c r="K67" s="292"/>
      <c r="L67" s="320"/>
      <c r="M67" s="292"/>
      <c r="N67" s="292"/>
      <c r="O67" s="320"/>
      <c r="P67" s="292"/>
      <c r="Q67" s="292"/>
      <c r="R67" s="320"/>
      <c r="S67" s="292"/>
      <c r="T67" s="292"/>
      <c r="U67" s="320"/>
      <c r="V67" s="323"/>
      <c r="W67" s="323"/>
      <c r="X67" s="320"/>
      <c r="Y67" s="292"/>
      <c r="Z67" s="292"/>
      <c r="AA67" s="320"/>
      <c r="AB67" s="381"/>
      <c r="AC67" s="523"/>
      <c r="AD67" s="526">
        <f t="shared" si="4"/>
        <v>0</v>
      </c>
      <c r="AE67" s="381"/>
      <c r="AF67" s="381"/>
      <c r="AG67" s="526">
        <f t="shared" si="5"/>
        <v>0</v>
      </c>
      <c r="AH67" s="381"/>
      <c r="AI67" s="381"/>
      <c r="AJ67" s="526"/>
      <c r="AK67" s="381"/>
      <c r="AL67" s="381"/>
      <c r="AM67" s="320"/>
      <c r="AN67" s="292"/>
      <c r="AO67" s="292"/>
      <c r="AP67" s="292"/>
      <c r="AQ67" s="292"/>
      <c r="AR67" s="292"/>
      <c r="AS67" s="292"/>
      <c r="AT67" s="300">
        <f t="shared" si="6"/>
        <v>0</v>
      </c>
      <c r="AU67" s="311">
        <v>73.5</v>
      </c>
      <c r="AV67" s="309">
        <f t="shared" si="7"/>
        <v>0</v>
      </c>
    </row>
    <row r="68" spans="1:48" ht="59.25">
      <c r="A68" s="225" t="s">
        <v>43</v>
      </c>
      <c r="B68" s="5"/>
      <c r="C68" s="103" t="s">
        <v>195</v>
      </c>
      <c r="D68" s="292"/>
      <c r="E68" s="292"/>
      <c r="F68" s="320"/>
      <c r="G68" s="292"/>
      <c r="H68" s="292"/>
      <c r="I68" s="320"/>
      <c r="J68" s="292"/>
      <c r="K68" s="292"/>
      <c r="L68" s="320"/>
      <c r="M68" s="292"/>
      <c r="N68" s="292"/>
      <c r="O68" s="320"/>
      <c r="P68" s="292"/>
      <c r="Q68" s="292"/>
      <c r="R68" s="320"/>
      <c r="S68" s="292"/>
      <c r="T68" s="292"/>
      <c r="U68" s="320"/>
      <c r="V68" s="323"/>
      <c r="W68" s="323"/>
      <c r="X68" s="320"/>
      <c r="Y68" s="292"/>
      <c r="Z68" s="292"/>
      <c r="AA68" s="320"/>
      <c r="AB68" s="381"/>
      <c r="AC68" s="523"/>
      <c r="AD68" s="526">
        <f t="shared" si="4"/>
        <v>0</v>
      </c>
      <c r="AE68" s="381"/>
      <c r="AF68" s="381"/>
      <c r="AG68" s="526">
        <f t="shared" si="5"/>
        <v>0</v>
      </c>
      <c r="AH68" s="381"/>
      <c r="AI68" s="381"/>
      <c r="AJ68" s="526"/>
      <c r="AK68" s="381"/>
      <c r="AL68" s="381"/>
      <c r="AM68" s="320"/>
      <c r="AN68" s="292"/>
      <c r="AO68" s="292"/>
      <c r="AP68" s="292"/>
      <c r="AQ68" s="292"/>
      <c r="AR68" s="292"/>
      <c r="AS68" s="292"/>
      <c r="AT68" s="299">
        <f t="shared" si="6"/>
        <v>0</v>
      </c>
      <c r="AU68" s="311"/>
      <c r="AV68" s="309">
        <f t="shared" si="7"/>
        <v>0</v>
      </c>
    </row>
    <row r="69" spans="1:48" ht="59.25">
      <c r="A69" s="225" t="s">
        <v>193</v>
      </c>
      <c r="B69" s="5"/>
      <c r="C69" s="103" t="s">
        <v>195</v>
      </c>
      <c r="D69" s="292"/>
      <c r="E69" s="292"/>
      <c r="F69" s="320"/>
      <c r="G69" s="292"/>
      <c r="H69" s="292"/>
      <c r="I69" s="320"/>
      <c r="J69" s="292"/>
      <c r="K69" s="292"/>
      <c r="L69" s="320"/>
      <c r="M69" s="292"/>
      <c r="N69" s="292"/>
      <c r="O69" s="320"/>
      <c r="P69" s="292"/>
      <c r="Q69" s="292"/>
      <c r="R69" s="320"/>
      <c r="S69" s="292"/>
      <c r="T69" s="292"/>
      <c r="U69" s="320"/>
      <c r="V69" s="323"/>
      <c r="W69" s="323"/>
      <c r="X69" s="320"/>
      <c r="Y69" s="292"/>
      <c r="Z69" s="292"/>
      <c r="AA69" s="320"/>
      <c r="AB69" s="381"/>
      <c r="AC69" s="523"/>
      <c r="AD69" s="526">
        <f t="shared" si="4"/>
        <v>0</v>
      </c>
      <c r="AE69" s="381"/>
      <c r="AF69" s="381"/>
      <c r="AG69" s="526">
        <f t="shared" si="5"/>
        <v>0</v>
      </c>
      <c r="AH69" s="381"/>
      <c r="AI69" s="381"/>
      <c r="AJ69" s="526"/>
      <c r="AK69" s="381"/>
      <c r="AL69" s="381"/>
      <c r="AM69" s="320"/>
      <c r="AN69" s="292"/>
      <c r="AO69" s="292"/>
      <c r="AP69" s="292"/>
      <c r="AQ69" s="292"/>
      <c r="AR69" s="292"/>
      <c r="AS69" s="292"/>
      <c r="AT69" s="299">
        <f t="shared" si="6"/>
        <v>0</v>
      </c>
      <c r="AU69" s="311"/>
      <c r="AV69" s="309">
        <f t="shared" si="7"/>
        <v>0</v>
      </c>
    </row>
    <row r="70" spans="1:48" ht="63" customHeight="1">
      <c r="A70" s="225" t="s">
        <v>44</v>
      </c>
      <c r="B70" s="5"/>
      <c r="C70" s="103" t="s">
        <v>195</v>
      </c>
      <c r="D70" s="292"/>
      <c r="E70" s="292"/>
      <c r="F70" s="320"/>
      <c r="G70" s="292"/>
      <c r="H70" s="292"/>
      <c r="I70" s="320"/>
      <c r="J70" s="292"/>
      <c r="K70" s="292"/>
      <c r="L70" s="320"/>
      <c r="M70" s="292"/>
      <c r="N70" s="292"/>
      <c r="O70" s="320"/>
      <c r="P70" s="292"/>
      <c r="Q70" s="292"/>
      <c r="R70" s="320"/>
      <c r="S70" s="292"/>
      <c r="T70" s="292"/>
      <c r="U70" s="320"/>
      <c r="V70" s="323"/>
      <c r="W70" s="323"/>
      <c r="X70" s="320"/>
      <c r="Y70" s="292"/>
      <c r="Z70" s="292"/>
      <c r="AA70" s="320"/>
      <c r="AB70" s="381"/>
      <c r="AC70" s="523"/>
      <c r="AD70" s="526">
        <f t="shared" si="4"/>
        <v>0</v>
      </c>
      <c r="AE70" s="381"/>
      <c r="AF70" s="381"/>
      <c r="AG70" s="526">
        <f t="shared" si="5"/>
        <v>0</v>
      </c>
      <c r="AH70" s="381"/>
      <c r="AI70" s="381"/>
      <c r="AJ70" s="526"/>
      <c r="AK70" s="381"/>
      <c r="AL70" s="381"/>
      <c r="AM70" s="320"/>
      <c r="AN70" s="292"/>
      <c r="AO70" s="292"/>
      <c r="AP70" s="292"/>
      <c r="AQ70" s="292"/>
      <c r="AR70" s="292"/>
      <c r="AS70" s="292"/>
      <c r="AT70" s="299">
        <f t="shared" si="6"/>
        <v>0</v>
      </c>
      <c r="AU70" s="311"/>
      <c r="AV70" s="309">
        <f t="shared" si="7"/>
        <v>0</v>
      </c>
    </row>
    <row r="71" spans="1:48" ht="60.75" customHeight="1">
      <c r="A71" s="225" t="s">
        <v>341</v>
      </c>
      <c r="B71" s="5"/>
      <c r="C71" s="103" t="s">
        <v>195</v>
      </c>
      <c r="D71" s="292">
        <v>7.0000000000000001E-3</v>
      </c>
      <c r="E71" s="292">
        <f>D71*D27</f>
        <v>0.182</v>
      </c>
      <c r="F71" s="320"/>
      <c r="G71" s="292"/>
      <c r="H71" s="292"/>
      <c r="I71" s="320"/>
      <c r="J71" s="292"/>
      <c r="K71" s="292"/>
      <c r="L71" s="320"/>
      <c r="M71" s="292"/>
      <c r="N71" s="292"/>
      <c r="O71" s="320"/>
      <c r="P71" s="292"/>
      <c r="Q71" s="292">
        <f>P71*P27</f>
        <v>0</v>
      </c>
      <c r="R71" s="320"/>
      <c r="S71" s="292"/>
      <c r="T71" s="292"/>
      <c r="U71" s="320"/>
      <c r="V71" s="323"/>
      <c r="W71" s="323"/>
      <c r="X71" s="320"/>
      <c r="Y71" s="292"/>
      <c r="Z71" s="292"/>
      <c r="AA71" s="320"/>
      <c r="AB71" s="381"/>
      <c r="AC71" s="523">
        <f>AB71*AB27</f>
        <v>0</v>
      </c>
      <c r="AD71" s="526">
        <f t="shared" si="4"/>
        <v>0</v>
      </c>
      <c r="AE71" s="381"/>
      <c r="AF71" s="381">
        <f>AE71*AE27</f>
        <v>0</v>
      </c>
      <c r="AG71" s="526">
        <f t="shared" si="5"/>
        <v>0</v>
      </c>
      <c r="AH71" s="381"/>
      <c r="AI71" s="381"/>
      <c r="AJ71" s="526"/>
      <c r="AK71" s="381"/>
      <c r="AL71" s="381">
        <f>AK71*AK27</f>
        <v>0</v>
      </c>
      <c r="AM71" s="320"/>
      <c r="AN71" s="292"/>
      <c r="AO71" s="292"/>
      <c r="AP71" s="292"/>
      <c r="AQ71" s="292"/>
      <c r="AR71" s="292"/>
      <c r="AS71" s="292"/>
      <c r="AT71" s="300">
        <f>E71+H71+K71+N71+Q71+T71+W71+Z71+AC71+AF71+AI71+AL71+AO71+AQ71+AS71</f>
        <v>0.182</v>
      </c>
      <c r="AU71" s="311">
        <v>97.5</v>
      </c>
      <c r="AV71" s="309">
        <f t="shared" si="7"/>
        <v>17.745000000000001</v>
      </c>
    </row>
    <row r="72" spans="1:48" ht="64.5" customHeight="1">
      <c r="A72" s="225" t="s">
        <v>46</v>
      </c>
      <c r="B72" s="5"/>
      <c r="C72" s="103" t="s">
        <v>195</v>
      </c>
      <c r="D72" s="292"/>
      <c r="E72" s="292"/>
      <c r="F72" s="320"/>
      <c r="G72" s="292"/>
      <c r="H72" s="292"/>
      <c r="I72" s="320"/>
      <c r="J72" s="292"/>
      <c r="K72" s="292"/>
      <c r="L72" s="320"/>
      <c r="M72" s="292"/>
      <c r="N72" s="292"/>
      <c r="O72" s="320"/>
      <c r="P72" s="292"/>
      <c r="Q72" s="292"/>
      <c r="R72" s="320"/>
      <c r="S72" s="292"/>
      <c r="T72" s="292"/>
      <c r="U72" s="320"/>
      <c r="V72" s="323"/>
      <c r="W72" s="323"/>
      <c r="X72" s="320"/>
      <c r="Y72" s="292"/>
      <c r="Z72" s="292"/>
      <c r="AA72" s="320"/>
      <c r="AB72" s="381"/>
      <c r="AC72" s="523"/>
      <c r="AD72" s="526">
        <f t="shared" si="4"/>
        <v>0</v>
      </c>
      <c r="AE72" s="381"/>
      <c r="AF72" s="381"/>
      <c r="AG72" s="526">
        <f t="shared" si="5"/>
        <v>0</v>
      </c>
      <c r="AH72" s="381"/>
      <c r="AI72" s="381"/>
      <c r="AJ72" s="526"/>
      <c r="AK72" s="381"/>
      <c r="AL72" s="381"/>
      <c r="AM72" s="320"/>
      <c r="AN72" s="292"/>
      <c r="AO72" s="292"/>
      <c r="AP72" s="292"/>
      <c r="AQ72" s="292"/>
      <c r="AR72" s="292"/>
      <c r="AS72" s="292"/>
      <c r="AT72" s="299">
        <f t="shared" si="6"/>
        <v>0</v>
      </c>
      <c r="AU72" s="311"/>
      <c r="AV72" s="309">
        <f t="shared" si="7"/>
        <v>0</v>
      </c>
    </row>
    <row r="73" spans="1:48" ht="59.25">
      <c r="A73" s="225" t="s">
        <v>47</v>
      </c>
      <c r="B73" s="5"/>
      <c r="C73" s="103" t="s">
        <v>195</v>
      </c>
      <c r="D73" s="292"/>
      <c r="E73" s="292"/>
      <c r="F73" s="320"/>
      <c r="G73" s="292"/>
      <c r="H73" s="292"/>
      <c r="I73" s="320"/>
      <c r="J73" s="292"/>
      <c r="K73" s="292"/>
      <c r="L73" s="320"/>
      <c r="M73" s="292"/>
      <c r="N73" s="292"/>
      <c r="O73" s="320"/>
      <c r="P73" s="292"/>
      <c r="Q73" s="292"/>
      <c r="R73" s="320"/>
      <c r="S73" s="292"/>
      <c r="T73" s="292"/>
      <c r="U73" s="320"/>
      <c r="V73" s="323"/>
      <c r="W73" s="323"/>
      <c r="X73" s="320"/>
      <c r="Y73" s="292"/>
      <c r="Z73" s="292"/>
      <c r="AA73" s="320"/>
      <c r="AB73" s="381"/>
      <c r="AC73" s="523"/>
      <c r="AD73" s="526">
        <f t="shared" si="4"/>
        <v>0</v>
      </c>
      <c r="AE73" s="381"/>
      <c r="AF73" s="381"/>
      <c r="AG73" s="526">
        <f t="shared" si="5"/>
        <v>0</v>
      </c>
      <c r="AH73" s="381"/>
      <c r="AI73" s="381"/>
      <c r="AJ73" s="526"/>
      <c r="AK73" s="381"/>
      <c r="AL73" s="381"/>
      <c r="AM73" s="320"/>
      <c r="AN73" s="292"/>
      <c r="AO73" s="292"/>
      <c r="AP73" s="292"/>
      <c r="AQ73" s="292"/>
      <c r="AR73" s="292"/>
      <c r="AS73" s="292"/>
      <c r="AT73" s="299">
        <f t="shared" si="6"/>
        <v>0</v>
      </c>
      <c r="AU73" s="311">
        <v>135</v>
      </c>
      <c r="AV73" s="309">
        <f t="shared" si="7"/>
        <v>0</v>
      </c>
    </row>
    <row r="74" spans="1:48" ht="137.25">
      <c r="A74" s="225" t="s">
        <v>225</v>
      </c>
      <c r="B74" s="5"/>
      <c r="C74" s="103" t="s">
        <v>195</v>
      </c>
      <c r="D74" s="292"/>
      <c r="E74" s="292"/>
      <c r="F74" s="320"/>
      <c r="G74" s="292"/>
      <c r="H74" s="292"/>
      <c r="I74" s="320"/>
      <c r="J74" s="292"/>
      <c r="K74" s="292"/>
      <c r="L74" s="320"/>
      <c r="M74" s="292"/>
      <c r="N74" s="292"/>
      <c r="O74" s="320"/>
      <c r="P74" s="292"/>
      <c r="Q74" s="292"/>
      <c r="R74" s="320"/>
      <c r="S74" s="292"/>
      <c r="T74" s="292"/>
      <c r="U74" s="320"/>
      <c r="V74" s="323"/>
      <c r="W74" s="323"/>
      <c r="X74" s="320"/>
      <c r="Y74" s="292"/>
      <c r="Z74" s="292"/>
      <c r="AA74" s="320"/>
      <c r="AB74" s="381"/>
      <c r="AC74" s="523"/>
      <c r="AD74" s="526">
        <f t="shared" si="4"/>
        <v>0</v>
      </c>
      <c r="AE74" s="381"/>
      <c r="AF74" s="381"/>
      <c r="AG74" s="526">
        <f t="shared" si="5"/>
        <v>0</v>
      </c>
      <c r="AH74" s="381"/>
      <c r="AI74" s="381"/>
      <c r="AJ74" s="526"/>
      <c r="AK74" s="381"/>
      <c r="AL74" s="381"/>
      <c r="AM74" s="320"/>
      <c r="AN74" s="292"/>
      <c r="AO74" s="292"/>
      <c r="AP74" s="292"/>
      <c r="AQ74" s="292"/>
      <c r="AR74" s="292"/>
      <c r="AS74" s="292"/>
      <c r="AT74" s="299">
        <f t="shared" si="6"/>
        <v>0</v>
      </c>
      <c r="AU74" s="311"/>
      <c r="AV74" s="309">
        <f t="shared" si="7"/>
        <v>0</v>
      </c>
    </row>
    <row r="75" spans="1:48" ht="75.75" customHeight="1">
      <c r="A75" s="225" t="s">
        <v>310</v>
      </c>
      <c r="B75" s="5"/>
      <c r="C75" s="103" t="s">
        <v>195</v>
      </c>
      <c r="D75" s="292"/>
      <c r="E75" s="292"/>
      <c r="F75" s="292">
        <f>E75</f>
        <v>0</v>
      </c>
      <c r="G75" s="292">
        <v>0.15</v>
      </c>
      <c r="H75" s="292">
        <f>G75*G27</f>
        <v>16.5</v>
      </c>
      <c r="I75" s="320"/>
      <c r="J75" s="292"/>
      <c r="K75" s="292"/>
      <c r="L75" s="320"/>
      <c r="M75" s="292"/>
      <c r="N75" s="292"/>
      <c r="O75" s="320"/>
      <c r="P75" s="292"/>
      <c r="Q75" s="292"/>
      <c r="R75" s="320"/>
      <c r="S75" s="292"/>
      <c r="T75" s="292"/>
      <c r="U75" s="320"/>
      <c r="V75" s="323"/>
      <c r="W75" s="323"/>
      <c r="X75" s="320"/>
      <c r="Y75" s="292"/>
      <c r="Z75" s="292"/>
      <c r="AA75" s="320"/>
      <c r="AB75" s="381"/>
      <c r="AC75" s="523"/>
      <c r="AD75" s="526">
        <f t="shared" si="4"/>
        <v>0</v>
      </c>
      <c r="AE75" s="381"/>
      <c r="AF75" s="381"/>
      <c r="AG75" s="526">
        <f t="shared" si="5"/>
        <v>0</v>
      </c>
      <c r="AH75" s="381"/>
      <c r="AI75" s="381"/>
      <c r="AJ75" s="526"/>
      <c r="AK75" s="381"/>
      <c r="AL75" s="381"/>
      <c r="AM75" s="320"/>
      <c r="AN75" s="292"/>
      <c r="AO75" s="292"/>
      <c r="AP75" s="292"/>
      <c r="AQ75" s="292"/>
      <c r="AR75" s="292"/>
      <c r="AS75" s="292"/>
      <c r="AT75" s="299">
        <f t="shared" si="6"/>
        <v>16.5</v>
      </c>
      <c r="AU75" s="311">
        <v>142.5</v>
      </c>
      <c r="AV75" s="309">
        <f t="shared" si="7"/>
        <v>2351.25</v>
      </c>
    </row>
    <row r="76" spans="1:48" ht="92.25" customHeight="1">
      <c r="A76" s="225" t="s">
        <v>226</v>
      </c>
      <c r="B76" s="5"/>
      <c r="C76" s="103" t="s">
        <v>195</v>
      </c>
      <c r="D76" s="292"/>
      <c r="E76" s="292"/>
      <c r="F76" s="320"/>
      <c r="G76" s="292"/>
      <c r="H76" s="292"/>
      <c r="I76" s="320"/>
      <c r="J76" s="292"/>
      <c r="K76" s="292"/>
      <c r="L76" s="320"/>
      <c r="M76" s="292"/>
      <c r="N76" s="292"/>
      <c r="O76" s="320"/>
      <c r="P76" s="292"/>
      <c r="Q76" s="292"/>
      <c r="R76" s="320"/>
      <c r="S76" s="292"/>
      <c r="T76" s="292"/>
      <c r="U76" s="320"/>
      <c r="V76" s="323"/>
      <c r="W76" s="323"/>
      <c r="X76" s="320"/>
      <c r="Y76" s="292"/>
      <c r="Z76" s="292"/>
      <c r="AA76" s="320"/>
      <c r="AB76" s="381"/>
      <c r="AC76" s="523"/>
      <c r="AD76" s="526">
        <f t="shared" si="4"/>
        <v>0</v>
      </c>
      <c r="AE76" s="381"/>
      <c r="AF76" s="381"/>
      <c r="AG76" s="526">
        <f t="shared" si="5"/>
        <v>0</v>
      </c>
      <c r="AH76" s="381"/>
      <c r="AI76" s="381"/>
      <c r="AJ76" s="526"/>
      <c r="AK76" s="381"/>
      <c r="AL76" s="381"/>
      <c r="AM76" s="320"/>
      <c r="AN76" s="292"/>
      <c r="AO76" s="292"/>
      <c r="AP76" s="292"/>
      <c r="AQ76" s="292"/>
      <c r="AR76" s="292"/>
      <c r="AS76" s="292"/>
      <c r="AT76" s="299">
        <f t="shared" si="6"/>
        <v>0</v>
      </c>
      <c r="AU76" s="311"/>
      <c r="AV76" s="309">
        <f t="shared" si="7"/>
        <v>0</v>
      </c>
    </row>
    <row r="77" spans="1:48" ht="58.5" customHeight="1">
      <c r="A77" s="225" t="s">
        <v>324</v>
      </c>
      <c r="B77" s="5"/>
      <c r="C77" s="103" t="s">
        <v>195</v>
      </c>
      <c r="D77" s="292"/>
      <c r="E77" s="292"/>
      <c r="F77" s="320"/>
      <c r="G77" s="292"/>
      <c r="H77" s="292"/>
      <c r="I77" s="320"/>
      <c r="J77" s="292"/>
      <c r="K77" s="292"/>
      <c r="L77" s="320"/>
      <c r="M77" s="292"/>
      <c r="N77" s="292"/>
      <c r="O77" s="320"/>
      <c r="P77" s="292"/>
      <c r="Q77" s="292"/>
      <c r="R77" s="320"/>
      <c r="S77" s="292"/>
      <c r="T77" s="292"/>
      <c r="U77" s="320"/>
      <c r="V77" s="323"/>
      <c r="W77" s="323"/>
      <c r="X77" s="320"/>
      <c r="Y77" s="292"/>
      <c r="Z77" s="292"/>
      <c r="AA77" s="320"/>
      <c r="AB77" s="381"/>
      <c r="AC77" s="523"/>
      <c r="AD77" s="526">
        <f t="shared" si="4"/>
        <v>0</v>
      </c>
      <c r="AE77" s="381"/>
      <c r="AF77" s="381"/>
      <c r="AG77" s="526">
        <f t="shared" si="5"/>
        <v>0</v>
      </c>
      <c r="AH77" s="381"/>
      <c r="AI77" s="381"/>
      <c r="AJ77" s="526"/>
      <c r="AK77" s="381"/>
      <c r="AL77" s="381">
        <f>AK77*AK27</f>
        <v>0</v>
      </c>
      <c r="AM77" s="320"/>
      <c r="AN77" s="292"/>
      <c r="AO77" s="292"/>
      <c r="AP77" s="292"/>
      <c r="AQ77" s="292"/>
      <c r="AR77" s="292"/>
      <c r="AS77" s="292"/>
      <c r="AT77" s="299">
        <f t="shared" si="6"/>
        <v>0</v>
      </c>
      <c r="AU77" s="311">
        <v>240</v>
      </c>
      <c r="AV77" s="309">
        <f t="shared" si="7"/>
        <v>0</v>
      </c>
    </row>
    <row r="78" spans="1:48" ht="59.25">
      <c r="A78" s="225" t="s">
        <v>162</v>
      </c>
      <c r="B78" s="5"/>
      <c r="C78" s="103" t="s">
        <v>195</v>
      </c>
      <c r="D78" s="292"/>
      <c r="E78" s="292"/>
      <c r="F78" s="320"/>
      <c r="G78" s="292"/>
      <c r="H78" s="292"/>
      <c r="I78" s="320"/>
      <c r="J78" s="292"/>
      <c r="K78" s="292"/>
      <c r="L78" s="320"/>
      <c r="M78" s="292"/>
      <c r="N78" s="292">
        <f>M78*M27</f>
        <v>0</v>
      </c>
      <c r="O78" s="320"/>
      <c r="P78" s="292"/>
      <c r="Q78" s="292"/>
      <c r="R78" s="320"/>
      <c r="S78" s="292"/>
      <c r="T78" s="292"/>
      <c r="U78" s="320"/>
      <c r="V78" s="323"/>
      <c r="W78" s="323"/>
      <c r="X78" s="320"/>
      <c r="Y78" s="292"/>
      <c r="Z78" s="292"/>
      <c r="AA78" s="320"/>
      <c r="AB78" s="381"/>
      <c r="AC78" s="523"/>
      <c r="AD78" s="526">
        <f t="shared" si="4"/>
        <v>0</v>
      </c>
      <c r="AE78" s="381"/>
      <c r="AF78" s="381"/>
      <c r="AG78" s="526">
        <f t="shared" si="5"/>
        <v>0</v>
      </c>
      <c r="AH78" s="381"/>
      <c r="AI78" s="381">
        <f>AH78*AH27</f>
        <v>0</v>
      </c>
      <c r="AJ78" s="526"/>
      <c r="AK78" s="381"/>
      <c r="AL78" s="381"/>
      <c r="AM78" s="320"/>
      <c r="AN78" s="292"/>
      <c r="AO78" s="292"/>
      <c r="AP78" s="292"/>
      <c r="AQ78" s="292"/>
      <c r="AR78" s="292"/>
      <c r="AS78" s="292"/>
      <c r="AT78" s="299">
        <f t="shared" si="6"/>
        <v>0</v>
      </c>
      <c r="AU78" s="311">
        <v>100</v>
      </c>
      <c r="AV78" s="309">
        <f t="shared" si="7"/>
        <v>0</v>
      </c>
    </row>
    <row r="79" spans="1:48" ht="60">
      <c r="A79" s="225" t="s">
        <v>250</v>
      </c>
      <c r="B79" s="5"/>
      <c r="C79" s="103" t="s">
        <v>195</v>
      </c>
      <c r="D79" s="292"/>
      <c r="E79" s="292"/>
      <c r="F79" s="320"/>
      <c r="G79" s="292"/>
      <c r="H79" s="292"/>
      <c r="I79" s="320"/>
      <c r="J79" s="292"/>
      <c r="K79" s="292"/>
      <c r="L79" s="320"/>
      <c r="M79" s="292"/>
      <c r="N79" s="292">
        <f>M79*M27</f>
        <v>0</v>
      </c>
      <c r="O79" s="320"/>
      <c r="P79" s="292"/>
      <c r="Q79" s="292"/>
      <c r="R79" s="320"/>
      <c r="S79" s="292"/>
      <c r="T79" s="292"/>
      <c r="U79" s="320"/>
      <c r="V79" s="323"/>
      <c r="W79" s="323"/>
      <c r="X79" s="320"/>
      <c r="Y79" s="292"/>
      <c r="Z79" s="292"/>
      <c r="AA79" s="320"/>
      <c r="AB79" s="381"/>
      <c r="AC79" s="523"/>
      <c r="AD79" s="526">
        <f t="shared" si="4"/>
        <v>0</v>
      </c>
      <c r="AE79" s="381"/>
      <c r="AF79" s="381"/>
      <c r="AG79" s="526">
        <f t="shared" si="5"/>
        <v>0</v>
      </c>
      <c r="AH79" s="381"/>
      <c r="AI79" s="381"/>
      <c r="AJ79" s="526"/>
      <c r="AK79" s="381"/>
      <c r="AL79" s="381"/>
      <c r="AM79" s="320"/>
      <c r="AN79" s="292"/>
      <c r="AO79" s="292"/>
      <c r="AP79" s="292"/>
      <c r="AQ79" s="292"/>
      <c r="AR79" s="292"/>
      <c r="AS79" s="292"/>
      <c r="AT79" s="300">
        <f t="shared" si="6"/>
        <v>0</v>
      </c>
      <c r="AU79" s="311">
        <v>142.5</v>
      </c>
      <c r="AV79" s="309">
        <f>AT79*AU79</f>
        <v>0</v>
      </c>
    </row>
    <row r="80" spans="1:48" ht="72.75" customHeight="1">
      <c r="A80" s="225" t="s">
        <v>234</v>
      </c>
      <c r="B80" s="5"/>
      <c r="C80" s="103" t="s">
        <v>195</v>
      </c>
      <c r="D80" s="292"/>
      <c r="E80" s="292"/>
      <c r="F80" s="320"/>
      <c r="G80" s="292"/>
      <c r="H80" s="292">
        <f>G80*G27</f>
        <v>0</v>
      </c>
      <c r="I80" s="320"/>
      <c r="J80" s="292"/>
      <c r="K80" s="292"/>
      <c r="L80" s="320"/>
      <c r="M80" s="292"/>
      <c r="N80" s="292"/>
      <c r="O80" s="320"/>
      <c r="P80" s="292"/>
      <c r="Q80" s="292"/>
      <c r="R80" s="320"/>
      <c r="S80" s="292"/>
      <c r="T80" s="292"/>
      <c r="U80" s="320"/>
      <c r="V80" s="323"/>
      <c r="W80" s="323"/>
      <c r="X80" s="320"/>
      <c r="Y80" s="292"/>
      <c r="Z80" s="292"/>
      <c r="AA80" s="320"/>
      <c r="AB80" s="381"/>
      <c r="AC80" s="523">
        <f>AB80*AB27</f>
        <v>0</v>
      </c>
      <c r="AD80" s="526">
        <f t="shared" si="4"/>
        <v>0</v>
      </c>
      <c r="AE80" s="381"/>
      <c r="AF80" s="381"/>
      <c r="AG80" s="526">
        <f t="shared" si="5"/>
        <v>0</v>
      </c>
      <c r="AH80" s="381"/>
      <c r="AI80" s="381"/>
      <c r="AJ80" s="526"/>
      <c r="AK80" s="381"/>
      <c r="AL80" s="381"/>
      <c r="AM80" s="320"/>
      <c r="AN80" s="292"/>
      <c r="AO80" s="292"/>
      <c r="AP80" s="292"/>
      <c r="AQ80" s="292"/>
      <c r="AR80" s="292"/>
      <c r="AS80" s="292"/>
      <c r="AT80" s="300">
        <f t="shared" si="6"/>
        <v>0</v>
      </c>
      <c r="AU80" s="311">
        <v>127.5</v>
      </c>
      <c r="AV80" s="309">
        <f t="shared" si="7"/>
        <v>0</v>
      </c>
    </row>
    <row r="81" spans="1:48" ht="99.75" customHeight="1">
      <c r="A81" s="225" t="s">
        <v>228</v>
      </c>
      <c r="B81" s="5"/>
      <c r="C81" s="103" t="s">
        <v>195</v>
      </c>
      <c r="D81" s="292"/>
      <c r="E81" s="292"/>
      <c r="F81" s="320"/>
      <c r="G81" s="292"/>
      <c r="H81" s="292"/>
      <c r="I81" s="320"/>
      <c r="J81" s="292"/>
      <c r="K81" s="292"/>
      <c r="L81" s="320"/>
      <c r="M81" s="292"/>
      <c r="N81" s="292"/>
      <c r="O81" s="320"/>
      <c r="P81" s="292"/>
      <c r="Q81" s="292"/>
      <c r="R81" s="320"/>
      <c r="S81" s="292"/>
      <c r="T81" s="292"/>
      <c r="U81" s="320"/>
      <c r="V81" s="323"/>
      <c r="W81" s="323"/>
      <c r="X81" s="320"/>
      <c r="Y81" s="292"/>
      <c r="Z81" s="292"/>
      <c r="AA81" s="320"/>
      <c r="AB81" s="381"/>
      <c r="AC81" s="523"/>
      <c r="AD81" s="526">
        <f t="shared" si="4"/>
        <v>0</v>
      </c>
      <c r="AE81" s="381"/>
      <c r="AF81" s="381"/>
      <c r="AG81" s="526">
        <f t="shared" si="5"/>
        <v>0</v>
      </c>
      <c r="AH81" s="381"/>
      <c r="AI81" s="381"/>
      <c r="AJ81" s="526"/>
      <c r="AK81" s="381"/>
      <c r="AL81" s="381"/>
      <c r="AM81" s="320"/>
      <c r="AN81" s="292"/>
      <c r="AO81" s="292"/>
      <c r="AP81" s="292"/>
      <c r="AQ81" s="292"/>
      <c r="AR81" s="292"/>
      <c r="AS81" s="292"/>
      <c r="AT81" s="316">
        <f t="shared" si="6"/>
        <v>0</v>
      </c>
      <c r="AU81" s="311"/>
      <c r="AV81" s="309">
        <f t="shared" si="7"/>
        <v>0</v>
      </c>
    </row>
    <row r="82" spans="1:48" ht="60">
      <c r="A82" s="225" t="s">
        <v>48</v>
      </c>
      <c r="B82" s="5"/>
      <c r="C82" s="103" t="s">
        <v>195</v>
      </c>
      <c r="D82" s="292"/>
      <c r="E82" s="292">
        <f>D82*D27</f>
        <v>0</v>
      </c>
      <c r="F82" s="320"/>
      <c r="G82" s="292"/>
      <c r="H82" s="292"/>
      <c r="I82" s="320"/>
      <c r="J82" s="292"/>
      <c r="K82" s="292"/>
      <c r="L82" s="320"/>
      <c r="M82" s="292"/>
      <c r="N82" s="292"/>
      <c r="O82" s="320"/>
      <c r="P82" s="292"/>
      <c r="Q82" s="292"/>
      <c r="R82" s="320"/>
      <c r="S82" s="292"/>
      <c r="T82" s="292"/>
      <c r="U82" s="320"/>
      <c r="V82" s="323"/>
      <c r="W82" s="323"/>
      <c r="X82" s="320"/>
      <c r="Y82" s="292"/>
      <c r="Z82" s="292"/>
      <c r="AA82" s="320"/>
      <c r="AB82" s="381"/>
      <c r="AC82" s="523">
        <f>AB82*AB27</f>
        <v>0</v>
      </c>
      <c r="AD82" s="526">
        <f t="shared" si="4"/>
        <v>0</v>
      </c>
      <c r="AE82" s="381">
        <v>9.5200000000000007E-3</v>
      </c>
      <c r="AF82" s="381">
        <f>AE82*AE27</f>
        <v>0.79968000000000006</v>
      </c>
      <c r="AG82" s="526">
        <f t="shared" si="5"/>
        <v>35.985600000000005</v>
      </c>
      <c r="AH82" s="381"/>
      <c r="AI82" s="381"/>
      <c r="AJ82" s="526"/>
      <c r="AK82" s="381"/>
      <c r="AL82" s="381"/>
      <c r="AM82" s="320"/>
      <c r="AN82" s="292"/>
      <c r="AO82" s="292"/>
      <c r="AP82" s="292"/>
      <c r="AQ82" s="292"/>
      <c r="AR82" s="292"/>
      <c r="AS82" s="292"/>
      <c r="AT82" s="300">
        <f t="shared" si="6"/>
        <v>0.79968000000000006</v>
      </c>
      <c r="AU82" s="311">
        <v>45</v>
      </c>
      <c r="AV82" s="309">
        <f t="shared" si="7"/>
        <v>35.985600000000005</v>
      </c>
    </row>
    <row r="83" spans="1:48" ht="60">
      <c r="A83" s="225" t="s">
        <v>49</v>
      </c>
      <c r="B83" s="5"/>
      <c r="C83" s="103" t="s">
        <v>195</v>
      </c>
      <c r="D83" s="292"/>
      <c r="E83" s="292">
        <f>D83*D27</f>
        <v>0</v>
      </c>
      <c r="F83" s="320"/>
      <c r="G83" s="292"/>
      <c r="H83" s="292"/>
      <c r="I83" s="320"/>
      <c r="J83" s="292"/>
      <c r="K83" s="292"/>
      <c r="L83" s="320"/>
      <c r="M83" s="292"/>
      <c r="N83" s="292"/>
      <c r="O83" s="320"/>
      <c r="P83" s="292"/>
      <c r="Q83" s="292"/>
      <c r="R83" s="320"/>
      <c r="S83" s="292"/>
      <c r="T83" s="292"/>
      <c r="U83" s="320"/>
      <c r="V83" s="323"/>
      <c r="W83" s="323"/>
      <c r="X83" s="320"/>
      <c r="Y83" s="292"/>
      <c r="Z83" s="292"/>
      <c r="AA83" s="320"/>
      <c r="AB83" s="381"/>
      <c r="AC83" s="523">
        <f>AB83*AB27</f>
        <v>0</v>
      </c>
      <c r="AD83" s="526">
        <f t="shared" si="4"/>
        <v>0</v>
      </c>
      <c r="AE83" s="381">
        <v>1.4999999999999999E-2</v>
      </c>
      <c r="AF83" s="381">
        <f>AE83*AE27</f>
        <v>1.26</v>
      </c>
      <c r="AG83" s="526">
        <f t="shared" si="5"/>
        <v>66.150000000000006</v>
      </c>
      <c r="AH83" s="381"/>
      <c r="AI83" s="381"/>
      <c r="AJ83" s="526"/>
      <c r="AK83" s="381"/>
      <c r="AL83" s="381"/>
      <c r="AM83" s="320"/>
      <c r="AN83" s="292"/>
      <c r="AO83" s="292"/>
      <c r="AP83" s="292"/>
      <c r="AQ83" s="292"/>
      <c r="AR83" s="292"/>
      <c r="AS83" s="292"/>
      <c r="AT83" s="300">
        <f t="shared" si="6"/>
        <v>1.26</v>
      </c>
      <c r="AU83" s="311">
        <v>52.5</v>
      </c>
      <c r="AV83" s="309">
        <f t="shared" si="7"/>
        <v>66.150000000000006</v>
      </c>
    </row>
    <row r="84" spans="1:48" ht="59.25">
      <c r="A84" s="225" t="s">
        <v>53</v>
      </c>
      <c r="B84" s="5"/>
      <c r="C84" s="103" t="s">
        <v>195</v>
      </c>
      <c r="D84" s="292"/>
      <c r="E84" s="292"/>
      <c r="F84" s="320"/>
      <c r="G84" s="292"/>
      <c r="H84" s="292"/>
      <c r="I84" s="320"/>
      <c r="J84" s="292"/>
      <c r="K84" s="292"/>
      <c r="L84" s="320"/>
      <c r="M84" s="292"/>
      <c r="N84" s="292"/>
      <c r="O84" s="320"/>
      <c r="P84" s="292"/>
      <c r="Q84" s="292"/>
      <c r="R84" s="320"/>
      <c r="S84" s="292"/>
      <c r="T84" s="292"/>
      <c r="U84" s="320"/>
      <c r="V84" s="323"/>
      <c r="W84" s="323"/>
      <c r="X84" s="320"/>
      <c r="Y84" s="292"/>
      <c r="Z84" s="292">
        <f>Y84*Y27</f>
        <v>0</v>
      </c>
      <c r="AA84" s="320"/>
      <c r="AB84" s="381"/>
      <c r="AC84" s="523"/>
      <c r="AD84" s="526">
        <f t="shared" si="4"/>
        <v>0</v>
      </c>
      <c r="AE84" s="381"/>
      <c r="AF84" s="381"/>
      <c r="AG84" s="526">
        <f t="shared" si="5"/>
        <v>0</v>
      </c>
      <c r="AH84" s="381"/>
      <c r="AI84" s="381"/>
      <c r="AJ84" s="526"/>
      <c r="AK84" s="381"/>
      <c r="AL84" s="381"/>
      <c r="AM84" s="320"/>
      <c r="AN84" s="292"/>
      <c r="AO84" s="292"/>
      <c r="AP84" s="292"/>
      <c r="AQ84" s="292"/>
      <c r="AR84" s="292"/>
      <c r="AS84" s="292"/>
      <c r="AT84" s="299">
        <f t="shared" si="6"/>
        <v>0</v>
      </c>
      <c r="AU84" s="311">
        <v>150</v>
      </c>
      <c r="AV84" s="309">
        <f t="shared" si="7"/>
        <v>0</v>
      </c>
    </row>
    <row r="85" spans="1:48" ht="59.25">
      <c r="A85" s="225" t="s">
        <v>52</v>
      </c>
      <c r="B85" s="5"/>
      <c r="C85" s="103" t="s">
        <v>195</v>
      </c>
      <c r="D85" s="292"/>
      <c r="E85" s="292"/>
      <c r="F85" s="320"/>
      <c r="G85" s="292"/>
      <c r="H85" s="292"/>
      <c r="I85" s="320"/>
      <c r="J85" s="292"/>
      <c r="K85" s="292"/>
      <c r="L85" s="320"/>
      <c r="M85" s="292"/>
      <c r="N85" s="292"/>
      <c r="O85" s="320"/>
      <c r="P85" s="292"/>
      <c r="Q85" s="292"/>
      <c r="R85" s="320"/>
      <c r="S85" s="292"/>
      <c r="T85" s="292"/>
      <c r="U85" s="320"/>
      <c r="V85" s="323"/>
      <c r="W85" s="323"/>
      <c r="X85" s="320"/>
      <c r="Y85" s="292"/>
      <c r="Z85" s="292"/>
      <c r="AA85" s="320"/>
      <c r="AB85" s="381"/>
      <c r="AC85" s="523">
        <f>AB85*AB27</f>
        <v>0</v>
      </c>
      <c r="AD85" s="526">
        <f t="shared" si="4"/>
        <v>0</v>
      </c>
      <c r="AE85" s="381"/>
      <c r="AF85" s="381"/>
      <c r="AG85" s="526">
        <f t="shared" si="5"/>
        <v>0</v>
      </c>
      <c r="AH85" s="381"/>
      <c r="AI85" s="381"/>
      <c r="AJ85" s="526"/>
      <c r="AK85" s="381"/>
      <c r="AL85" s="381"/>
      <c r="AM85" s="320"/>
      <c r="AN85" s="292"/>
      <c r="AO85" s="292"/>
      <c r="AP85" s="292"/>
      <c r="AQ85" s="292"/>
      <c r="AR85" s="292"/>
      <c r="AS85" s="292"/>
      <c r="AT85" s="299">
        <f t="shared" si="6"/>
        <v>0</v>
      </c>
      <c r="AU85" s="311">
        <v>52.5</v>
      </c>
      <c r="AV85" s="309">
        <f t="shared" si="7"/>
        <v>0</v>
      </c>
    </row>
    <row r="86" spans="1:48" ht="70.5" customHeight="1">
      <c r="A86" s="225" t="s">
        <v>168</v>
      </c>
      <c r="B86" s="5"/>
      <c r="C86" s="103" t="s">
        <v>195</v>
      </c>
      <c r="D86" s="292"/>
      <c r="E86" s="292">
        <f>D86*D27</f>
        <v>0</v>
      </c>
      <c r="F86" s="320"/>
      <c r="G86" s="292"/>
      <c r="H86" s="292"/>
      <c r="I86" s="320"/>
      <c r="J86" s="292"/>
      <c r="K86" s="292"/>
      <c r="L86" s="320"/>
      <c r="M86" s="292"/>
      <c r="N86" s="292"/>
      <c r="O86" s="320"/>
      <c r="P86" s="292"/>
      <c r="Q86" s="292"/>
      <c r="R86" s="320"/>
      <c r="S86" s="292"/>
      <c r="T86" s="292"/>
      <c r="U86" s="320"/>
      <c r="V86" s="323"/>
      <c r="W86" s="323"/>
      <c r="X86" s="320"/>
      <c r="Y86" s="292"/>
      <c r="Z86" s="292"/>
      <c r="AA86" s="320"/>
      <c r="AB86" s="381"/>
      <c r="AC86" s="523">
        <f>AB86*AB27</f>
        <v>0</v>
      </c>
      <c r="AD86" s="526">
        <f t="shared" si="4"/>
        <v>0</v>
      </c>
      <c r="AE86" s="381">
        <v>8.5000000000000006E-3</v>
      </c>
      <c r="AF86" s="381">
        <f>AE86*AE27</f>
        <v>0.71400000000000008</v>
      </c>
      <c r="AG86" s="526">
        <f t="shared" si="5"/>
        <v>96.390000000000015</v>
      </c>
      <c r="AH86" s="381"/>
      <c r="AI86" s="381"/>
      <c r="AJ86" s="526"/>
      <c r="AK86" s="381"/>
      <c r="AL86" s="381"/>
      <c r="AM86" s="320"/>
      <c r="AN86" s="292"/>
      <c r="AO86" s="292"/>
      <c r="AP86" s="292"/>
      <c r="AQ86" s="292"/>
      <c r="AR86" s="292"/>
      <c r="AS86" s="292"/>
      <c r="AT86" s="299">
        <f t="shared" si="6"/>
        <v>0.71400000000000008</v>
      </c>
      <c r="AU86" s="311">
        <v>135</v>
      </c>
      <c r="AV86" s="309">
        <f t="shared" si="7"/>
        <v>96.390000000000015</v>
      </c>
    </row>
    <row r="87" spans="1:48" ht="59.25">
      <c r="A87" s="225" t="s">
        <v>169</v>
      </c>
      <c r="B87" s="5"/>
      <c r="C87" s="103" t="s">
        <v>195</v>
      </c>
      <c r="D87" s="292"/>
      <c r="E87" s="292"/>
      <c r="F87" s="320"/>
      <c r="G87" s="292"/>
      <c r="H87" s="292"/>
      <c r="I87" s="320"/>
      <c r="J87" s="292"/>
      <c r="K87" s="292"/>
      <c r="L87" s="320"/>
      <c r="M87" s="292"/>
      <c r="N87" s="292"/>
      <c r="O87" s="320"/>
      <c r="P87" s="292"/>
      <c r="Q87" s="292"/>
      <c r="R87" s="320"/>
      <c r="S87" s="292"/>
      <c r="T87" s="292"/>
      <c r="U87" s="320"/>
      <c r="V87" s="323"/>
      <c r="W87" s="323"/>
      <c r="X87" s="320"/>
      <c r="Y87" s="292"/>
      <c r="Z87" s="292"/>
      <c r="AA87" s="320"/>
      <c r="AB87" s="381"/>
      <c r="AC87" s="523"/>
      <c r="AD87" s="526">
        <f t="shared" si="4"/>
        <v>0</v>
      </c>
      <c r="AE87" s="381"/>
      <c r="AF87" s="381"/>
      <c r="AG87" s="526">
        <f t="shared" si="5"/>
        <v>0</v>
      </c>
      <c r="AH87" s="381"/>
      <c r="AI87" s="381"/>
      <c r="AJ87" s="526"/>
      <c r="AK87" s="381"/>
      <c r="AL87" s="381"/>
      <c r="AM87" s="320"/>
      <c r="AN87" s="292"/>
      <c r="AO87" s="292"/>
      <c r="AP87" s="292"/>
      <c r="AQ87" s="292"/>
      <c r="AR87" s="292"/>
      <c r="AS87" s="292"/>
      <c r="AT87" s="299">
        <f t="shared" si="6"/>
        <v>0</v>
      </c>
      <c r="AU87" s="311">
        <v>157.5</v>
      </c>
      <c r="AV87" s="309">
        <f t="shared" si="7"/>
        <v>0</v>
      </c>
    </row>
    <row r="88" spans="1:48" ht="69" customHeight="1">
      <c r="A88" s="225" t="s">
        <v>50</v>
      </c>
      <c r="B88" s="5"/>
      <c r="C88" s="103" t="s">
        <v>195</v>
      </c>
      <c r="D88" s="292"/>
      <c r="E88" s="292"/>
      <c r="F88" s="320"/>
      <c r="G88" s="292"/>
      <c r="H88" s="292"/>
      <c r="I88" s="320"/>
      <c r="J88" s="292"/>
      <c r="K88" s="292"/>
      <c r="L88" s="320"/>
      <c r="M88" s="292">
        <v>0.02</v>
      </c>
      <c r="N88" s="292">
        <f>M88*M27</f>
        <v>0.52</v>
      </c>
      <c r="O88" s="320"/>
      <c r="P88" s="292"/>
      <c r="Q88" s="292"/>
      <c r="R88" s="320"/>
      <c r="S88" s="292"/>
      <c r="T88" s="292"/>
      <c r="U88" s="320"/>
      <c r="V88" s="323"/>
      <c r="W88" s="323"/>
      <c r="X88" s="320"/>
      <c r="Y88" s="292"/>
      <c r="Z88" s="292"/>
      <c r="AA88" s="320"/>
      <c r="AB88" s="381"/>
      <c r="AC88" s="523"/>
      <c r="AD88" s="526">
        <f t="shared" si="4"/>
        <v>0</v>
      </c>
      <c r="AE88" s="381"/>
      <c r="AF88" s="381">
        <f>AE88*AE27</f>
        <v>0</v>
      </c>
      <c r="AG88" s="526">
        <f t="shared" si="5"/>
        <v>0</v>
      </c>
      <c r="AH88" s="381"/>
      <c r="AI88" s="381">
        <f>AH88*AH27</f>
        <v>0</v>
      </c>
      <c r="AJ88" s="526"/>
      <c r="AK88" s="381"/>
      <c r="AL88" s="381"/>
      <c r="AM88" s="320"/>
      <c r="AN88" s="292"/>
      <c r="AO88" s="292"/>
      <c r="AP88" s="292"/>
      <c r="AQ88" s="292"/>
      <c r="AR88" s="292"/>
      <c r="AS88" s="292"/>
      <c r="AT88" s="300">
        <f t="shared" si="6"/>
        <v>0.52</v>
      </c>
      <c r="AU88" s="311">
        <v>42</v>
      </c>
      <c r="AV88" s="309">
        <f t="shared" si="7"/>
        <v>21.84</v>
      </c>
    </row>
    <row r="89" spans="1:48" ht="72" customHeight="1">
      <c r="A89" s="227" t="s">
        <v>194</v>
      </c>
      <c r="B89" s="8"/>
      <c r="C89" s="103" t="s">
        <v>195</v>
      </c>
      <c r="D89" s="293"/>
      <c r="E89" s="293"/>
      <c r="F89" s="320"/>
      <c r="G89" s="293"/>
      <c r="H89" s="293"/>
      <c r="I89" s="320"/>
      <c r="J89" s="293"/>
      <c r="K89" s="293"/>
      <c r="L89" s="320"/>
      <c r="M89" s="293">
        <v>0.02</v>
      </c>
      <c r="N89" s="293">
        <f>M89*M27</f>
        <v>0.52</v>
      </c>
      <c r="O89" s="320"/>
      <c r="P89" s="293"/>
      <c r="Q89" s="293"/>
      <c r="R89" s="320"/>
      <c r="S89" s="293"/>
      <c r="T89" s="293"/>
      <c r="U89" s="320"/>
      <c r="V89" s="324"/>
      <c r="W89" s="324"/>
      <c r="X89" s="320"/>
      <c r="Y89" s="293"/>
      <c r="Z89" s="293"/>
      <c r="AA89" s="320"/>
      <c r="AB89" s="382"/>
      <c r="AC89" s="524"/>
      <c r="AD89" s="526">
        <f t="shared" si="4"/>
        <v>0</v>
      </c>
      <c r="AE89" s="382"/>
      <c r="AF89" s="382"/>
      <c r="AG89" s="526">
        <f t="shared" si="5"/>
        <v>0</v>
      </c>
      <c r="AH89" s="382">
        <v>0.05</v>
      </c>
      <c r="AI89" s="382">
        <f>AH89*AH27</f>
        <v>4.2</v>
      </c>
      <c r="AJ89" s="526"/>
      <c r="AK89" s="382"/>
      <c r="AL89" s="382"/>
      <c r="AM89" s="320"/>
      <c r="AN89" s="293"/>
      <c r="AO89" s="293"/>
      <c r="AP89" s="293"/>
      <c r="AQ89" s="293"/>
      <c r="AR89" s="293"/>
      <c r="AS89" s="293"/>
      <c r="AT89" s="300">
        <f t="shared" si="6"/>
        <v>4.7200000000000006</v>
      </c>
      <c r="AU89" s="310">
        <v>54</v>
      </c>
      <c r="AV89" s="309">
        <f t="shared" si="7"/>
        <v>254.88000000000002</v>
      </c>
    </row>
    <row r="90" spans="1:48" ht="60">
      <c r="A90" s="226" t="s">
        <v>342</v>
      </c>
      <c r="B90" s="8"/>
      <c r="C90" s="103" t="s">
        <v>195</v>
      </c>
      <c r="D90" s="293"/>
      <c r="E90" s="293">
        <f>D90*D27</f>
        <v>0</v>
      </c>
      <c r="F90" s="320"/>
      <c r="G90" s="293"/>
      <c r="H90" s="293"/>
      <c r="I90" s="320"/>
      <c r="J90" s="293"/>
      <c r="K90" s="293"/>
      <c r="L90" s="320"/>
      <c r="M90" s="293"/>
      <c r="N90" s="293"/>
      <c r="O90" s="320"/>
      <c r="P90" s="293"/>
      <c r="Q90" s="293">
        <f>P90*P27</f>
        <v>0</v>
      </c>
      <c r="R90" s="320"/>
      <c r="S90" s="293"/>
      <c r="T90" s="293"/>
      <c r="U90" s="320"/>
      <c r="V90" s="324"/>
      <c r="W90" s="324"/>
      <c r="X90" s="320"/>
      <c r="Y90" s="293"/>
      <c r="Z90" s="293"/>
      <c r="AA90" s="320"/>
      <c r="AB90" s="382"/>
      <c r="AC90" s="524"/>
      <c r="AD90" s="526">
        <f t="shared" si="4"/>
        <v>0</v>
      </c>
      <c r="AE90" s="382"/>
      <c r="AF90" s="382"/>
      <c r="AG90" s="526">
        <f t="shared" si="5"/>
        <v>0</v>
      </c>
      <c r="AH90" s="382"/>
      <c r="AI90" s="382"/>
      <c r="AJ90" s="526"/>
      <c r="AK90" s="382">
        <v>1.4999999999999999E-2</v>
      </c>
      <c r="AL90" s="382">
        <f>AK90*AK27</f>
        <v>1.26</v>
      </c>
      <c r="AM90" s="320"/>
      <c r="AN90" s="293"/>
      <c r="AO90" s="293"/>
      <c r="AP90" s="293"/>
      <c r="AQ90" s="293"/>
      <c r="AR90" s="293"/>
      <c r="AS90" s="293"/>
      <c r="AT90" s="300">
        <f t="shared" si="6"/>
        <v>1.26</v>
      </c>
      <c r="AU90" s="310">
        <v>585</v>
      </c>
      <c r="AV90" s="309">
        <f t="shared" si="7"/>
        <v>737.1</v>
      </c>
    </row>
    <row r="91" spans="1:48" ht="59.25">
      <c r="A91" s="227" t="s">
        <v>51</v>
      </c>
      <c r="B91" s="5"/>
      <c r="C91" s="103" t="s">
        <v>195</v>
      </c>
      <c r="D91" s="292"/>
      <c r="E91" s="292"/>
      <c r="F91" s="320"/>
      <c r="G91" s="292"/>
      <c r="H91" s="292"/>
      <c r="I91" s="320"/>
      <c r="J91" s="292"/>
      <c r="K91" s="292"/>
      <c r="L91" s="320"/>
      <c r="M91" s="292"/>
      <c r="N91" s="292"/>
      <c r="O91" s="320"/>
      <c r="P91" s="292"/>
      <c r="Q91" s="292">
        <f>P91*P27</f>
        <v>0</v>
      </c>
      <c r="R91" s="320"/>
      <c r="S91" s="292"/>
      <c r="T91" s="292"/>
      <c r="U91" s="320"/>
      <c r="V91" s="323"/>
      <c r="W91" s="323"/>
      <c r="X91" s="320"/>
      <c r="Y91" s="292"/>
      <c r="Z91" s="292"/>
      <c r="AA91" s="320"/>
      <c r="AB91" s="381"/>
      <c r="AC91" s="523"/>
      <c r="AD91" s="526">
        <f t="shared" si="4"/>
        <v>0</v>
      </c>
      <c r="AE91" s="381"/>
      <c r="AF91" s="381"/>
      <c r="AG91" s="526">
        <f t="shared" si="5"/>
        <v>0</v>
      </c>
      <c r="AH91" s="381"/>
      <c r="AI91" s="381"/>
      <c r="AJ91" s="526"/>
      <c r="AK91" s="381"/>
      <c r="AL91" s="381"/>
      <c r="AM91" s="320"/>
      <c r="AN91" s="292"/>
      <c r="AO91" s="292"/>
      <c r="AP91" s="292"/>
      <c r="AQ91" s="292"/>
      <c r="AR91" s="292"/>
      <c r="AS91" s="292"/>
      <c r="AT91" s="299">
        <f t="shared" si="6"/>
        <v>0</v>
      </c>
      <c r="AU91" s="311">
        <v>675</v>
      </c>
      <c r="AV91" s="309">
        <f t="shared" si="7"/>
        <v>0</v>
      </c>
    </row>
    <row r="92" spans="1:48" ht="60">
      <c r="A92" s="227" t="s">
        <v>166</v>
      </c>
      <c r="B92" s="5"/>
      <c r="C92" s="103" t="s">
        <v>195</v>
      </c>
      <c r="D92" s="329">
        <v>2.9999999999999997E-4</v>
      </c>
      <c r="E92" s="292">
        <f>D92*D27</f>
        <v>7.7999999999999996E-3</v>
      </c>
      <c r="F92" s="320"/>
      <c r="G92" s="292"/>
      <c r="H92" s="292">
        <f>G92*G27</f>
        <v>0</v>
      </c>
      <c r="I92" s="320"/>
      <c r="J92" s="292"/>
      <c r="K92" s="292"/>
      <c r="L92" s="320"/>
      <c r="M92" s="292"/>
      <c r="N92" s="292"/>
      <c r="O92" s="320"/>
      <c r="P92" s="292"/>
      <c r="Q92" s="292"/>
      <c r="R92" s="320"/>
      <c r="S92" s="292"/>
      <c r="T92" s="292"/>
      <c r="U92" s="320"/>
      <c r="V92" s="323"/>
      <c r="W92" s="323">
        <f>V92*V27</f>
        <v>0</v>
      </c>
      <c r="X92" s="320"/>
      <c r="Y92" s="292"/>
      <c r="Z92" s="292"/>
      <c r="AA92" s="320"/>
      <c r="AB92" s="381"/>
      <c r="AC92" s="523">
        <f>AB92*AB27</f>
        <v>0</v>
      </c>
      <c r="AD92" s="526">
        <f t="shared" si="4"/>
        <v>0</v>
      </c>
      <c r="AE92" s="381">
        <v>5.9999999999999995E-4</v>
      </c>
      <c r="AF92" s="381">
        <f>AE92*AE27</f>
        <v>5.0399999999999993E-2</v>
      </c>
      <c r="AG92" s="526">
        <f t="shared" si="5"/>
        <v>0.9071999999999999</v>
      </c>
      <c r="AH92" s="381"/>
      <c r="AI92" s="381"/>
      <c r="AJ92" s="526"/>
      <c r="AK92" s="381"/>
      <c r="AL92" s="381"/>
      <c r="AM92" s="320"/>
      <c r="AN92" s="329"/>
      <c r="AO92" s="292"/>
      <c r="AP92" s="292"/>
      <c r="AQ92" s="292"/>
      <c r="AR92" s="292"/>
      <c r="AS92" s="292"/>
      <c r="AT92" s="301">
        <f t="shared" si="6"/>
        <v>5.8199999999999995E-2</v>
      </c>
      <c r="AU92" s="311">
        <v>18</v>
      </c>
      <c r="AV92" s="306">
        <f t="shared" si="7"/>
        <v>1.0475999999999999</v>
      </c>
    </row>
    <row r="93" spans="1:48" ht="78.75" customHeight="1">
      <c r="A93" s="227" t="s">
        <v>312</v>
      </c>
      <c r="B93" s="5"/>
      <c r="C93" s="103" t="s">
        <v>195</v>
      </c>
      <c r="D93" s="292"/>
      <c r="E93" s="292">
        <f>D93*D27</f>
        <v>0</v>
      </c>
      <c r="F93" s="320"/>
      <c r="G93" s="292"/>
      <c r="H93" s="292"/>
      <c r="I93" s="320"/>
      <c r="J93" s="292"/>
      <c r="K93" s="292"/>
      <c r="L93" s="320"/>
      <c r="M93" s="292"/>
      <c r="N93" s="292"/>
      <c r="O93" s="320"/>
      <c r="P93" s="292"/>
      <c r="Q93" s="292"/>
      <c r="R93" s="320"/>
      <c r="S93" s="292"/>
      <c r="T93" s="292"/>
      <c r="U93" s="320"/>
      <c r="V93" s="323"/>
      <c r="W93" s="323"/>
      <c r="X93" s="320"/>
      <c r="Y93" s="292"/>
      <c r="Z93" s="292"/>
      <c r="AA93" s="320"/>
      <c r="AB93" s="381"/>
      <c r="AC93" s="523"/>
      <c r="AD93" s="526"/>
      <c r="AE93" s="381"/>
      <c r="AF93" s="381"/>
      <c r="AG93" s="526"/>
      <c r="AH93" s="381"/>
      <c r="AI93" s="381"/>
      <c r="AJ93" s="526"/>
      <c r="AK93" s="381"/>
      <c r="AL93" s="381"/>
      <c r="AM93" s="320"/>
      <c r="AN93" s="292"/>
      <c r="AO93" s="292"/>
      <c r="AP93" s="292"/>
      <c r="AQ93" s="292"/>
      <c r="AR93" s="292"/>
      <c r="AS93" s="292"/>
      <c r="AT93" s="303">
        <f t="shared" si="6"/>
        <v>0</v>
      </c>
      <c r="AU93" s="311"/>
      <c r="AV93" s="306">
        <f t="shared" si="7"/>
        <v>0</v>
      </c>
    </row>
    <row r="94" spans="1:48" ht="75" customHeight="1">
      <c r="A94" s="227" t="s">
        <v>215</v>
      </c>
      <c r="B94" s="5"/>
      <c r="C94" s="103" t="s">
        <v>195</v>
      </c>
      <c r="D94" s="292"/>
      <c r="E94" s="292">
        <f>D94*D27</f>
        <v>0</v>
      </c>
      <c r="F94" s="320"/>
      <c r="G94" s="292"/>
      <c r="H94" s="292"/>
      <c r="I94" s="320"/>
      <c r="J94" s="292"/>
      <c r="K94" s="292"/>
      <c r="L94" s="320"/>
      <c r="M94" s="292"/>
      <c r="N94" s="292"/>
      <c r="O94" s="320"/>
      <c r="P94" s="292"/>
      <c r="Q94" s="292"/>
      <c r="R94" s="320"/>
      <c r="S94" s="292"/>
      <c r="T94" s="292"/>
      <c r="U94" s="320"/>
      <c r="V94" s="323"/>
      <c r="W94" s="323"/>
      <c r="X94" s="320"/>
      <c r="Y94" s="292"/>
      <c r="Z94" s="292"/>
      <c r="AA94" s="320"/>
      <c r="AB94" s="528"/>
      <c r="AC94" s="523">
        <f>AB94*AB27</f>
        <v>0</v>
      </c>
      <c r="AD94" s="526"/>
      <c r="AE94" s="381"/>
      <c r="AF94" s="381">
        <f>AE94*AE27</f>
        <v>0</v>
      </c>
      <c r="AG94" s="526"/>
      <c r="AH94" s="381"/>
      <c r="AI94" s="381"/>
      <c r="AJ94" s="526"/>
      <c r="AK94" s="381"/>
      <c r="AL94" s="381"/>
      <c r="AM94" s="320"/>
      <c r="AN94" s="329"/>
      <c r="AO94" s="292"/>
      <c r="AP94" s="292"/>
      <c r="AQ94" s="292"/>
      <c r="AR94" s="292"/>
      <c r="AS94" s="292"/>
      <c r="AT94" s="302">
        <f t="shared" si="6"/>
        <v>0</v>
      </c>
      <c r="AU94" s="311">
        <v>1500</v>
      </c>
      <c r="AV94" s="306">
        <f t="shared" si="7"/>
        <v>0</v>
      </c>
    </row>
    <row r="95" spans="1:48" ht="81.75" customHeight="1">
      <c r="A95" s="227" t="s">
        <v>230</v>
      </c>
      <c r="B95" s="5"/>
      <c r="C95" s="103" t="s">
        <v>195</v>
      </c>
      <c r="D95" s="292"/>
      <c r="E95" s="292"/>
      <c r="F95" s="320"/>
      <c r="G95" s="292"/>
      <c r="H95" s="292"/>
      <c r="I95" s="320"/>
      <c r="J95" s="292"/>
      <c r="K95" s="292"/>
      <c r="L95" s="320"/>
      <c r="M95" s="292"/>
      <c r="N95" s="292"/>
      <c r="O95" s="320"/>
      <c r="P95" s="292"/>
      <c r="Q95" s="292"/>
      <c r="R95" s="320"/>
      <c r="S95" s="292"/>
      <c r="T95" s="292"/>
      <c r="U95" s="320"/>
      <c r="V95" s="323"/>
      <c r="W95" s="323"/>
      <c r="X95" s="320"/>
      <c r="Y95" s="292"/>
      <c r="Z95" s="292"/>
      <c r="AA95" s="320"/>
      <c r="AB95" s="381"/>
      <c r="AC95" s="523"/>
      <c r="AD95" s="526"/>
      <c r="AE95" s="381"/>
      <c r="AF95" s="381"/>
      <c r="AG95" s="526"/>
      <c r="AH95" s="381"/>
      <c r="AI95" s="381"/>
      <c r="AJ95" s="526"/>
      <c r="AK95" s="381"/>
      <c r="AL95" s="381"/>
      <c r="AM95" s="320"/>
      <c r="AN95" s="330"/>
      <c r="AO95" s="292"/>
      <c r="AP95" s="292"/>
      <c r="AQ95" s="292"/>
      <c r="AR95" s="292"/>
      <c r="AS95" s="292"/>
      <c r="AT95" s="301">
        <f t="shared" si="6"/>
        <v>0</v>
      </c>
      <c r="AU95" s="311">
        <v>315</v>
      </c>
      <c r="AV95" s="306">
        <f t="shared" si="7"/>
        <v>0</v>
      </c>
    </row>
    <row r="96" spans="1:48" ht="75" customHeight="1">
      <c r="A96" s="227" t="s">
        <v>216</v>
      </c>
      <c r="B96" s="5"/>
      <c r="C96" s="103" t="s">
        <v>195</v>
      </c>
      <c r="D96" s="292"/>
      <c r="E96" s="292"/>
      <c r="F96" s="320"/>
      <c r="G96" s="292"/>
      <c r="H96" s="292"/>
      <c r="I96" s="320"/>
      <c r="J96" s="292"/>
      <c r="K96" s="292"/>
      <c r="L96" s="320"/>
      <c r="M96" s="292"/>
      <c r="N96" s="292"/>
      <c r="O96" s="320"/>
      <c r="P96" s="292"/>
      <c r="Q96" s="292"/>
      <c r="R96" s="320"/>
      <c r="S96" s="292"/>
      <c r="T96" s="292"/>
      <c r="U96" s="320"/>
      <c r="V96" s="323"/>
      <c r="W96" s="323"/>
      <c r="X96" s="320"/>
      <c r="Y96" s="292"/>
      <c r="Z96" s="292"/>
      <c r="AA96" s="320"/>
      <c r="AB96" s="381"/>
      <c r="AC96" s="523">
        <f>AB96*AB27</f>
        <v>0</v>
      </c>
      <c r="AD96" s="526"/>
      <c r="AE96" s="381"/>
      <c r="AF96" s="381">
        <f>AE96*AE27</f>
        <v>0</v>
      </c>
      <c r="AG96" s="526"/>
      <c r="AH96" s="381"/>
      <c r="AI96" s="381"/>
      <c r="AJ96" s="526"/>
      <c r="AK96" s="381"/>
      <c r="AL96" s="381"/>
      <c r="AM96" s="320"/>
      <c r="AN96" s="330"/>
      <c r="AO96" s="292"/>
      <c r="AP96" s="292"/>
      <c r="AQ96" s="292"/>
      <c r="AR96" s="292"/>
      <c r="AS96" s="292"/>
      <c r="AT96" s="302">
        <f t="shared" si="6"/>
        <v>0</v>
      </c>
      <c r="AU96" s="311">
        <v>1050</v>
      </c>
      <c r="AV96" s="306">
        <f t="shared" si="7"/>
        <v>0</v>
      </c>
    </row>
    <row r="97" spans="1:48" ht="75" customHeight="1">
      <c r="A97" s="227" t="s">
        <v>222</v>
      </c>
      <c r="B97" s="5"/>
      <c r="C97" s="103" t="s">
        <v>195</v>
      </c>
      <c r="D97" s="330"/>
      <c r="E97" s="292"/>
      <c r="F97" s="320"/>
      <c r="G97" s="292"/>
      <c r="H97" s="292"/>
      <c r="I97" s="320"/>
      <c r="J97" s="292"/>
      <c r="K97" s="292"/>
      <c r="L97" s="320"/>
      <c r="M97" s="292"/>
      <c r="N97" s="292"/>
      <c r="O97" s="320"/>
      <c r="P97" s="329"/>
      <c r="Q97" s="292"/>
      <c r="R97" s="320"/>
      <c r="S97" s="292"/>
      <c r="T97" s="292"/>
      <c r="U97" s="320"/>
      <c r="V97" s="323"/>
      <c r="W97" s="323"/>
      <c r="X97" s="320"/>
      <c r="Y97" s="292"/>
      <c r="Z97" s="292"/>
      <c r="AA97" s="320"/>
      <c r="AB97" s="381"/>
      <c r="AC97" s="523"/>
      <c r="AD97" s="526"/>
      <c r="AE97" s="381"/>
      <c r="AF97" s="381">
        <f>AE97*AE27</f>
        <v>0</v>
      </c>
      <c r="AG97" s="526"/>
      <c r="AH97" s="381"/>
      <c r="AI97" s="381"/>
      <c r="AJ97" s="526"/>
      <c r="AK97" s="381"/>
      <c r="AL97" s="381"/>
      <c r="AM97" s="320"/>
      <c r="AN97" s="330"/>
      <c r="AO97" s="292"/>
      <c r="AP97" s="292"/>
      <c r="AQ97" s="292"/>
      <c r="AR97" s="292"/>
      <c r="AS97" s="292"/>
      <c r="AT97" s="303">
        <f t="shared" si="6"/>
        <v>0</v>
      </c>
      <c r="AU97" s="311">
        <v>225</v>
      </c>
      <c r="AV97" s="306">
        <f t="shared" si="7"/>
        <v>0</v>
      </c>
    </row>
    <row r="98" spans="1:48" ht="60" customHeight="1">
      <c r="A98" s="229"/>
      <c r="B98" s="5"/>
      <c r="C98" s="5"/>
      <c r="D98" s="261"/>
      <c r="E98" s="261"/>
      <c r="F98" s="262">
        <f>SUM(F61:F97)+F53</f>
        <v>0</v>
      </c>
      <c r="G98" s="261"/>
      <c r="H98" s="261"/>
      <c r="I98" s="262">
        <f>SUM(I61:I97)+I53</f>
        <v>0</v>
      </c>
      <c r="J98" s="261"/>
      <c r="K98" s="261"/>
      <c r="L98" s="262">
        <f>SUM(L61:L97)+L53</f>
        <v>0</v>
      </c>
      <c r="M98" s="261"/>
      <c r="N98" s="261"/>
      <c r="O98" s="261">
        <f>SUM(O61:O97)+O53</f>
        <v>0</v>
      </c>
      <c r="P98" s="261"/>
      <c r="Q98" s="261"/>
      <c r="R98" s="262">
        <f>SUM(R61:R97)+R53</f>
        <v>0</v>
      </c>
      <c r="S98" s="261"/>
      <c r="T98" s="261"/>
      <c r="U98" s="262">
        <f>SUM(U61:U92)+U53</f>
        <v>0</v>
      </c>
      <c r="V98" s="92"/>
      <c r="W98" s="92"/>
      <c r="X98" s="262">
        <f>SUM(X61:X92)+X53</f>
        <v>0</v>
      </c>
      <c r="Y98" s="261"/>
      <c r="Z98" s="261"/>
      <c r="AA98" s="262">
        <f>SUM(AA61:AA92)+AA53</f>
        <v>0</v>
      </c>
      <c r="AB98" s="381"/>
      <c r="AC98" s="523"/>
      <c r="AD98" s="526">
        <f>SUM(AD61:AD92)+AD53</f>
        <v>0</v>
      </c>
      <c r="AE98" s="381"/>
      <c r="AF98" s="381"/>
      <c r="AG98" s="526">
        <f>SUM(AG61:AG92)+AG53</f>
        <v>6504.5483999999997</v>
      </c>
      <c r="AH98" s="381"/>
      <c r="AI98" s="381"/>
      <c r="AJ98" s="381">
        <f>SUM(AJ61:AJ97)+AJ53</f>
        <v>0</v>
      </c>
      <c r="AK98" s="381"/>
      <c r="AL98" s="381"/>
      <c r="AM98" s="262">
        <f>SUM(AM61:AM97)+AM53</f>
        <v>0</v>
      </c>
      <c r="AN98" s="261"/>
      <c r="AO98" s="261"/>
      <c r="AP98" s="261"/>
      <c r="AQ98" s="261"/>
      <c r="AR98" s="261"/>
      <c r="AS98" s="261"/>
      <c r="AT98" s="260"/>
      <c r="AU98" s="311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 t="e">
        <f>X98/V27</f>
        <v>#DIV/0!</v>
      </c>
      <c r="Y99" s="103"/>
      <c r="Z99" s="103"/>
      <c r="AA99" s="103" t="e">
        <f>AA98/Y27</f>
        <v>#DIV/0!</v>
      </c>
      <c r="AB99" s="381"/>
      <c r="AC99" s="523"/>
      <c r="AD99" s="381" t="e">
        <f>AD98/AB27</f>
        <v>#DIV/0!</v>
      </c>
      <c r="AE99" s="381"/>
      <c r="AF99" s="381"/>
      <c r="AG99" s="381">
        <f>AG98/AE27</f>
        <v>77.435099999999991</v>
      </c>
      <c r="AH99" s="381"/>
      <c r="AI99" s="381"/>
      <c r="AJ99" s="381">
        <f>AJ98/AH27</f>
        <v>0</v>
      </c>
      <c r="AK99" s="381"/>
      <c r="AL99" s="381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11"/>
      <c r="AV99" s="259">
        <f>SUM(AV29:AV97)</f>
        <v>11530.216799999998</v>
      </c>
    </row>
    <row r="100" spans="1:48">
      <c r="AM100" s="105"/>
    </row>
    <row r="101" spans="1:48" ht="33">
      <c r="A101" s="230" t="s">
        <v>74</v>
      </c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31"/>
      <c r="Z101" s="230" t="s">
        <v>269</v>
      </c>
      <c r="AA101" s="232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1"/>
      <c r="AS101" s="231"/>
      <c r="AT101" s="231"/>
    </row>
    <row r="102" spans="1:48" ht="33">
      <c r="A102" s="230" t="s">
        <v>73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31"/>
      <c r="Z102" s="230" t="s">
        <v>54</v>
      </c>
      <c r="AA102" s="232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231"/>
      <c r="AS102" s="231"/>
      <c r="AT102" s="231"/>
    </row>
    <row r="103" spans="1:48" ht="33">
      <c r="A103" s="230" t="s">
        <v>313</v>
      </c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31"/>
      <c r="Z103" s="230" t="s">
        <v>270</v>
      </c>
      <c r="AA103" s="232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1"/>
      <c r="AO103" s="231"/>
      <c r="AP103" s="231"/>
      <c r="AQ103" s="231"/>
      <c r="AR103" s="231"/>
      <c r="AS103" s="231"/>
      <c r="AT103" s="231"/>
    </row>
    <row r="104" spans="1:48" ht="33">
      <c r="A104" s="230" t="s">
        <v>58</v>
      </c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31"/>
      <c r="Z104" s="230" t="s">
        <v>54</v>
      </c>
      <c r="AA104" s="232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1"/>
      <c r="AS104" s="231"/>
      <c r="AT104" s="231"/>
    </row>
    <row r="105" spans="1:48" ht="33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</row>
    <row r="106" spans="1:48" ht="33">
      <c r="A106" s="231" t="s">
        <v>268</v>
      </c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  <c r="AJ106" s="231"/>
      <c r="AK106" s="231"/>
      <c r="AL106" s="231"/>
      <c r="AM106" s="231"/>
      <c r="AN106" s="231"/>
      <c r="AO106" s="231"/>
      <c r="AP106" s="231"/>
      <c r="AQ106" s="231"/>
      <c r="AR106" s="231"/>
      <c r="AS106" s="231"/>
      <c r="AT106" s="231"/>
    </row>
    <row r="107" spans="1:48" ht="33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31"/>
      <c r="AM107" s="231"/>
      <c r="AN107" s="231"/>
      <c r="AO107" s="231"/>
      <c r="AP107" s="231"/>
      <c r="AQ107" s="231"/>
      <c r="AR107" s="231"/>
      <c r="AS107" s="231"/>
      <c r="AT107" s="231"/>
      <c r="AU107" s="104"/>
    </row>
  </sheetData>
  <mergeCells count="107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3"/>
  <sheetViews>
    <sheetView zoomScale="20" zoomScaleNormal="20" workbookViewId="0">
      <selection activeCell="D105" sqref="D105"/>
    </sheetView>
  </sheetViews>
  <sheetFormatPr defaultRowHeight="59.25"/>
  <cols>
    <col min="1" max="1" width="88.85546875" style="231" customWidth="1"/>
    <col min="2" max="2" width="6" style="231" customWidth="1"/>
    <col min="3" max="3" width="6.42578125" style="231" customWidth="1"/>
    <col min="4" max="4" width="22" style="231" customWidth="1"/>
    <col min="5" max="5" width="20.42578125" style="231" customWidth="1"/>
    <col min="6" max="6" width="9.28515625" style="231" hidden="1" customWidth="1"/>
    <col min="7" max="7" width="15.85546875" style="231" customWidth="1"/>
    <col min="8" max="8" width="15" style="231" customWidth="1"/>
    <col min="9" max="9" width="9.28515625" style="231" hidden="1" customWidth="1"/>
    <col min="10" max="10" width="19" style="231" customWidth="1"/>
    <col min="11" max="11" width="17.85546875" style="231" customWidth="1"/>
    <col min="12" max="12" width="9.28515625" style="231" hidden="1" customWidth="1"/>
    <col min="13" max="13" width="20.7109375" style="231" customWidth="1"/>
    <col min="14" max="14" width="18.28515625" style="231" customWidth="1"/>
    <col min="15" max="15" width="9.28515625" style="231" hidden="1" customWidth="1"/>
    <col min="16" max="16" width="22.28515625" style="231" customWidth="1"/>
    <col min="17" max="17" width="18.28515625" style="231" customWidth="1"/>
    <col min="18" max="18" width="9.28515625" style="231" hidden="1" customWidth="1"/>
    <col min="19" max="19" width="22.28515625" style="231" customWidth="1"/>
    <col min="20" max="20" width="20" style="231" customWidth="1"/>
    <col min="21" max="21" width="9.28515625" style="231" hidden="1" customWidth="1"/>
    <col min="22" max="22" width="29.42578125" style="231" bestFit="1" customWidth="1"/>
    <col min="23" max="23" width="18.28515625" style="231" customWidth="1"/>
    <col min="24" max="24" width="9.28515625" style="231" hidden="1" customWidth="1"/>
    <col min="25" max="25" width="15.7109375" style="231" customWidth="1"/>
    <col min="26" max="26" width="14" style="231" customWidth="1"/>
    <col min="27" max="27" width="9.28515625" style="231" hidden="1" customWidth="1"/>
    <col min="28" max="28" width="26.140625" style="231" customWidth="1"/>
    <col min="29" max="29" width="20.42578125" style="231" customWidth="1"/>
    <col min="30" max="30" width="9.28515625" style="231" hidden="1" customWidth="1"/>
    <col min="31" max="31" width="18" style="231" customWidth="1"/>
    <col min="32" max="32" width="18.42578125" style="231" customWidth="1"/>
    <col min="33" max="33" width="9.28515625" style="231" hidden="1" customWidth="1"/>
    <col min="34" max="34" width="16.85546875" style="231" customWidth="1"/>
    <col min="35" max="35" width="14.7109375" style="231" customWidth="1"/>
    <col min="36" max="36" width="9.28515625" style="231" hidden="1" customWidth="1"/>
    <col min="37" max="37" width="19.28515625" style="231" customWidth="1"/>
    <col min="38" max="38" width="13.28515625" style="231" customWidth="1"/>
    <col min="39" max="39" width="9.28515625" style="231" hidden="1" customWidth="1"/>
    <col min="40" max="40" width="2.5703125" style="231" customWidth="1"/>
    <col min="41" max="41" width="11.85546875" style="231" customWidth="1"/>
    <col min="42" max="42" width="15" style="231" customWidth="1"/>
    <col min="43" max="43" width="9" style="231" customWidth="1"/>
    <col min="44" max="44" width="8.5703125" style="231" customWidth="1"/>
    <col min="45" max="45" width="9.7109375" style="231" customWidth="1"/>
    <col min="46" max="46" width="37.42578125" style="432" customWidth="1"/>
    <col min="47" max="47" width="38.85546875" style="231" customWidth="1"/>
    <col min="48" max="48" width="45.5703125" style="231" customWidth="1"/>
  </cols>
  <sheetData>
    <row r="1" spans="1:48">
      <c r="A1" s="233" t="s">
        <v>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AB1" s="235"/>
      <c r="AE1" s="235"/>
      <c r="AF1" s="233"/>
      <c r="AG1" s="233"/>
      <c r="AH1" s="235"/>
      <c r="AI1" s="232"/>
      <c r="AJ1" s="232"/>
      <c r="AK1" s="232"/>
      <c r="AL1" s="232"/>
      <c r="AM1" s="232"/>
      <c r="AN1" s="232"/>
      <c r="AR1" s="235"/>
      <c r="AS1" s="234"/>
      <c r="AT1" s="431"/>
      <c r="AU1" s="234"/>
      <c r="AV1" s="235"/>
    </row>
    <row r="2" spans="1:48">
      <c r="A2" s="233" t="s">
        <v>207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5"/>
      <c r="AE2" s="235"/>
      <c r="AF2" s="233"/>
      <c r="AG2" s="233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5"/>
      <c r="AS2" s="234"/>
      <c r="AT2" s="431"/>
      <c r="AU2" s="234"/>
      <c r="AV2" s="235"/>
    </row>
    <row r="3" spans="1:48">
      <c r="A3" s="232" t="s">
        <v>2</v>
      </c>
      <c r="B3" s="233"/>
      <c r="C3" s="233"/>
      <c r="D3" s="233"/>
      <c r="E3" s="233"/>
      <c r="F3" s="233"/>
      <c r="G3" s="234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5"/>
      <c r="AC3" s="443" t="s">
        <v>291</v>
      </c>
      <c r="AD3" s="443"/>
      <c r="AF3" s="233"/>
      <c r="AG3" s="233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5"/>
      <c r="AS3" s="234"/>
      <c r="AT3" s="431"/>
      <c r="AU3" s="234"/>
      <c r="AV3" s="235"/>
    </row>
    <row r="4" spans="1:48">
      <c r="A4" s="235" t="s">
        <v>298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443"/>
      <c r="AF4" s="233"/>
      <c r="AG4" s="233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V4" s="235"/>
    </row>
    <row r="5" spans="1:48" ht="60" thickBo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3"/>
      <c r="O5" s="233"/>
      <c r="P5" s="235"/>
      <c r="Q5" s="444"/>
      <c r="R5" s="233"/>
      <c r="S5" s="233"/>
      <c r="T5" s="235"/>
      <c r="U5" s="235"/>
      <c r="V5" s="235"/>
      <c r="W5" s="235"/>
      <c r="X5" s="235"/>
      <c r="Y5" s="235"/>
      <c r="Z5" s="235"/>
      <c r="AA5" s="235"/>
      <c r="AB5" s="443"/>
      <c r="AC5" s="235"/>
      <c r="AD5" s="235"/>
      <c r="AE5" s="235"/>
      <c r="AF5" s="233"/>
      <c r="AG5" s="233"/>
      <c r="AH5" s="235"/>
      <c r="AI5" s="235"/>
      <c r="AJ5" s="235"/>
      <c r="AK5" s="235"/>
      <c r="AL5" s="235"/>
      <c r="AM5" s="235"/>
      <c r="AN5" s="235"/>
      <c r="AV5" s="235"/>
    </row>
    <row r="6" spans="1:48" ht="33.75" thickBot="1">
      <c r="A6" s="945" t="s">
        <v>64</v>
      </c>
      <c r="B6" s="945"/>
      <c r="C6" s="945"/>
      <c r="D6" s="946"/>
      <c r="E6" s="947" t="s">
        <v>56</v>
      </c>
      <c r="F6" s="945"/>
      <c r="G6" s="945"/>
      <c r="H6" s="946"/>
      <c r="I6" s="445"/>
      <c r="J6" s="947" t="s">
        <v>89</v>
      </c>
      <c r="K6" s="945"/>
      <c r="L6" s="945"/>
      <c r="M6" s="946"/>
      <c r="N6" s="947" t="s">
        <v>87</v>
      </c>
      <c r="O6" s="945"/>
      <c r="P6" s="945"/>
      <c r="Q6" s="946"/>
      <c r="R6" s="445"/>
      <c r="S6" s="446"/>
      <c r="T6" s="447"/>
      <c r="U6" s="447"/>
      <c r="V6" s="448"/>
      <c r="W6" s="446"/>
      <c r="X6" s="447"/>
      <c r="Y6" s="448"/>
      <c r="Z6" s="233"/>
      <c r="AA6" s="233"/>
      <c r="AB6" s="235"/>
      <c r="AC6" s="235"/>
      <c r="AD6" s="235"/>
      <c r="AE6" s="235"/>
      <c r="AT6" s="555" t="s">
        <v>0</v>
      </c>
      <c r="AU6" s="235"/>
      <c r="AV6" s="235"/>
    </row>
    <row r="7" spans="1:48" ht="33">
      <c r="A7" s="948" t="s">
        <v>65</v>
      </c>
      <c r="B7" s="948"/>
      <c r="C7" s="948"/>
      <c r="D7" s="949"/>
      <c r="E7" s="950" t="s">
        <v>55</v>
      </c>
      <c r="F7" s="951"/>
      <c r="G7" s="951"/>
      <c r="H7" s="952"/>
      <c r="I7" s="234"/>
      <c r="J7" s="950" t="s">
        <v>12</v>
      </c>
      <c r="K7" s="951"/>
      <c r="L7" s="951"/>
      <c r="M7" s="952"/>
      <c r="N7" s="950" t="s">
        <v>15</v>
      </c>
      <c r="O7" s="951"/>
      <c r="P7" s="951"/>
      <c r="Q7" s="952"/>
      <c r="R7" s="234"/>
      <c r="S7" s="950" t="s">
        <v>14</v>
      </c>
      <c r="T7" s="951"/>
      <c r="U7" s="951"/>
      <c r="V7" s="952"/>
      <c r="W7" s="950" t="s">
        <v>84</v>
      </c>
      <c r="X7" s="951"/>
      <c r="Y7" s="952"/>
      <c r="Z7" s="233"/>
      <c r="AA7" s="233"/>
      <c r="AB7" s="235" t="s">
        <v>198</v>
      </c>
      <c r="AO7" s="234" t="s">
        <v>280</v>
      </c>
      <c r="AP7" s="234" t="s">
        <v>81</v>
      </c>
      <c r="AT7" s="556" t="s">
        <v>38</v>
      </c>
      <c r="AU7" s="235"/>
      <c r="AV7" s="235"/>
    </row>
    <row r="8" spans="1:48" ht="33">
      <c r="A8" s="449" t="s">
        <v>66</v>
      </c>
      <c r="B8" s="947" t="s">
        <v>68</v>
      </c>
      <c r="C8" s="945"/>
      <c r="D8" s="946"/>
      <c r="E8" s="950" t="s">
        <v>60</v>
      </c>
      <c r="F8" s="951"/>
      <c r="G8" s="951"/>
      <c r="H8" s="952"/>
      <c r="I8" s="234"/>
      <c r="J8" s="950" t="s">
        <v>71</v>
      </c>
      <c r="K8" s="951"/>
      <c r="L8" s="951"/>
      <c r="M8" s="952"/>
      <c r="N8" s="950" t="s">
        <v>88</v>
      </c>
      <c r="O8" s="951"/>
      <c r="P8" s="951"/>
      <c r="Q8" s="952"/>
      <c r="R8" s="234"/>
      <c r="S8" s="950" t="s">
        <v>61</v>
      </c>
      <c r="T8" s="951"/>
      <c r="U8" s="951"/>
      <c r="V8" s="952"/>
      <c r="W8" s="950" t="s">
        <v>85</v>
      </c>
      <c r="X8" s="951"/>
      <c r="Y8" s="952"/>
      <c r="Z8" s="233"/>
      <c r="AA8" s="233"/>
      <c r="AB8" s="235"/>
      <c r="AT8" s="557"/>
      <c r="AU8" s="235"/>
      <c r="AV8" s="235"/>
    </row>
    <row r="9" spans="1:48" ht="33">
      <c r="A9" s="450" t="s">
        <v>67</v>
      </c>
      <c r="B9" s="950" t="s">
        <v>69</v>
      </c>
      <c r="C9" s="951"/>
      <c r="D9" s="952"/>
      <c r="E9" s="950" t="s">
        <v>59</v>
      </c>
      <c r="F9" s="951"/>
      <c r="G9" s="951"/>
      <c r="H9" s="952"/>
      <c r="I9" s="234"/>
      <c r="J9" s="950" t="s">
        <v>13</v>
      </c>
      <c r="K9" s="951"/>
      <c r="L9" s="951"/>
      <c r="M9" s="952"/>
      <c r="N9" s="950" t="s">
        <v>59</v>
      </c>
      <c r="O9" s="951"/>
      <c r="P9" s="951"/>
      <c r="Q9" s="952"/>
      <c r="R9" s="234"/>
      <c r="S9" s="451"/>
      <c r="T9" s="233" t="s">
        <v>59</v>
      </c>
      <c r="U9" s="233"/>
      <c r="V9" s="233"/>
      <c r="W9" s="950" t="s">
        <v>86</v>
      </c>
      <c r="X9" s="951"/>
      <c r="Y9" s="952"/>
      <c r="Z9" s="233"/>
      <c r="AA9" s="233"/>
      <c r="AB9" s="235"/>
      <c r="AF9" s="235" t="s">
        <v>297</v>
      </c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 t="s">
        <v>80</v>
      </c>
      <c r="AT9" s="558" t="s">
        <v>292</v>
      </c>
      <c r="AU9" s="235"/>
      <c r="AV9" s="235"/>
    </row>
    <row r="10" spans="1:48" ht="33">
      <c r="A10" s="452"/>
      <c r="B10" s="953" t="s">
        <v>70</v>
      </c>
      <c r="C10" s="948"/>
      <c r="D10" s="949"/>
      <c r="E10" s="453"/>
      <c r="F10" s="453"/>
      <c r="G10" s="233"/>
      <c r="H10" s="454"/>
      <c r="I10" s="455"/>
      <c r="J10" s="233"/>
      <c r="K10" s="233"/>
      <c r="L10" s="233"/>
      <c r="M10" s="454"/>
      <c r="N10" s="953"/>
      <c r="O10" s="948"/>
      <c r="P10" s="948"/>
      <c r="Q10" s="949"/>
      <c r="R10" s="234"/>
      <c r="S10" s="451"/>
      <c r="T10" s="233"/>
      <c r="U10" s="233"/>
      <c r="V10" s="233"/>
      <c r="W10" s="451"/>
      <c r="X10" s="233"/>
      <c r="Y10" s="452"/>
      <c r="AT10" s="559"/>
    </row>
    <row r="11" spans="1:48" ht="33.75" thickBot="1">
      <c r="A11" s="456">
        <v>1</v>
      </c>
      <c r="B11" s="457"/>
      <c r="C11" s="458">
        <v>2</v>
      </c>
      <c r="D11" s="459"/>
      <c r="E11" s="460"/>
      <c r="F11" s="460"/>
      <c r="G11" s="460">
        <v>3</v>
      </c>
      <c r="H11" s="461"/>
      <c r="I11" s="460"/>
      <c r="J11" s="460"/>
      <c r="K11" s="460">
        <v>4</v>
      </c>
      <c r="L11" s="460"/>
      <c r="M11" s="461"/>
      <c r="N11" s="460"/>
      <c r="O11" s="460"/>
      <c r="P11" s="460">
        <v>5</v>
      </c>
      <c r="Q11" s="461"/>
      <c r="R11" s="460"/>
      <c r="S11" s="462"/>
      <c r="T11" s="460">
        <v>6</v>
      </c>
      <c r="U11" s="460"/>
      <c r="V11" s="460"/>
      <c r="W11" s="960">
        <v>7</v>
      </c>
      <c r="X11" s="961"/>
      <c r="Y11" s="962"/>
      <c r="Z11" s="233"/>
      <c r="AA11" s="233"/>
      <c r="AB11" s="235"/>
      <c r="AC11" s="235" t="s">
        <v>90</v>
      </c>
      <c r="AD11" s="235"/>
      <c r="AE11" s="235"/>
      <c r="AF11" s="233"/>
      <c r="AG11" s="233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 t="s">
        <v>82</v>
      </c>
      <c r="AT11" s="558" t="s">
        <v>271</v>
      </c>
      <c r="AU11" s="235"/>
      <c r="AV11" s="235"/>
    </row>
    <row r="12" spans="1:48" ht="60" thickBot="1">
      <c r="A12" s="463"/>
      <c r="B12" s="963"/>
      <c r="C12" s="964"/>
      <c r="D12" s="965"/>
      <c r="E12" s="932"/>
      <c r="F12" s="933"/>
      <c r="G12" s="933"/>
      <c r="H12" s="934"/>
      <c r="I12" s="419"/>
      <c r="J12" s="932" t="s">
        <v>278</v>
      </c>
      <c r="K12" s="933"/>
      <c r="L12" s="242"/>
      <c r="M12" s="243">
        <v>20</v>
      </c>
      <c r="N12" s="935">
        <f>M12*E12</f>
        <v>0</v>
      </c>
      <c r="O12" s="936"/>
      <c r="P12" s="936"/>
      <c r="Q12" s="937"/>
      <c r="R12" s="419"/>
      <c r="S12" s="932">
        <f>Лист2!F51</f>
        <v>0</v>
      </c>
      <c r="T12" s="933"/>
      <c r="U12" s="933"/>
      <c r="V12" s="934"/>
      <c r="W12" s="966"/>
      <c r="X12" s="967"/>
      <c r="Y12" s="968"/>
      <c r="Z12" s="233"/>
      <c r="AA12" s="233"/>
      <c r="AB12" s="235"/>
      <c r="AT12" s="433"/>
      <c r="AU12" s="235"/>
      <c r="AV12" s="235"/>
    </row>
    <row r="13" spans="1:48" ht="60" thickBot="1">
      <c r="A13" s="464"/>
      <c r="B13" s="954"/>
      <c r="C13" s="955"/>
      <c r="D13" s="956"/>
      <c r="E13" s="920"/>
      <c r="F13" s="921"/>
      <c r="G13" s="921"/>
      <c r="H13" s="931"/>
      <c r="I13" s="418"/>
      <c r="J13" s="920" t="s">
        <v>279</v>
      </c>
      <c r="K13" s="921"/>
      <c r="L13" s="418"/>
      <c r="M13" s="244">
        <v>24</v>
      </c>
      <c r="N13" s="935">
        <f>M13*E13</f>
        <v>0</v>
      </c>
      <c r="O13" s="936"/>
      <c r="P13" s="936"/>
      <c r="Q13" s="937"/>
      <c r="R13" s="245"/>
      <c r="S13" s="920">
        <f>Лист2!F53</f>
        <v>0</v>
      </c>
      <c r="T13" s="921"/>
      <c r="U13" s="921"/>
      <c r="V13" s="931"/>
      <c r="W13" s="957"/>
      <c r="X13" s="958"/>
      <c r="Y13" s="959"/>
      <c r="Z13" s="233"/>
      <c r="AA13" s="233"/>
      <c r="AB13" s="235"/>
      <c r="AT13" s="433"/>
      <c r="AU13" s="235"/>
      <c r="AV13" s="235"/>
    </row>
    <row r="14" spans="1:48">
      <c r="A14" s="465"/>
      <c r="B14" s="954"/>
      <c r="C14" s="955"/>
      <c r="D14" s="956"/>
      <c r="E14" s="920"/>
      <c r="F14" s="921"/>
      <c r="G14" s="921"/>
      <c r="H14" s="931"/>
      <c r="I14" s="418"/>
      <c r="J14" s="920"/>
      <c r="K14" s="921"/>
      <c r="L14" s="246"/>
      <c r="M14" s="247"/>
      <c r="N14" s="932"/>
      <c r="O14" s="933"/>
      <c r="P14" s="933"/>
      <c r="Q14" s="934"/>
      <c r="R14" s="245"/>
      <c r="S14" s="922"/>
      <c r="T14" s="923"/>
      <c r="U14" s="923"/>
      <c r="V14" s="924"/>
      <c r="W14" s="957"/>
      <c r="X14" s="958"/>
      <c r="Y14" s="969"/>
      <c r="Z14" s="233"/>
      <c r="AA14" s="233"/>
      <c r="AB14" s="235"/>
      <c r="AT14" s="433"/>
      <c r="AU14" s="235"/>
      <c r="AV14" s="235"/>
    </row>
    <row r="15" spans="1:48">
      <c r="A15" s="466"/>
      <c r="B15" s="954"/>
      <c r="C15" s="955"/>
      <c r="D15" s="956"/>
      <c r="E15" s="920"/>
      <c r="F15" s="921"/>
      <c r="G15" s="921"/>
      <c r="H15" s="931"/>
      <c r="I15" s="248"/>
      <c r="J15" s="920"/>
      <c r="K15" s="921"/>
      <c r="L15" s="418"/>
      <c r="M15" s="244"/>
      <c r="N15" s="920"/>
      <c r="O15" s="921"/>
      <c r="P15" s="921"/>
      <c r="Q15" s="921"/>
      <c r="R15" s="248"/>
      <c r="S15" s="922"/>
      <c r="T15" s="923"/>
      <c r="U15" s="923"/>
      <c r="V15" s="924"/>
      <c r="W15" s="957"/>
      <c r="X15" s="958"/>
      <c r="Y15" s="969"/>
      <c r="Z15" s="233"/>
      <c r="AA15" s="233"/>
      <c r="AB15" s="235"/>
      <c r="AC15" s="235" t="s">
        <v>276</v>
      </c>
      <c r="AD15" s="235"/>
      <c r="AE15" s="235"/>
      <c r="AF15" s="233"/>
      <c r="AG15" s="233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467"/>
      <c r="AT15" s="434"/>
      <c r="AU15" s="235"/>
      <c r="AV15" s="235"/>
    </row>
    <row r="16" spans="1:48">
      <c r="A16" s="466"/>
      <c r="B16" s="954"/>
      <c r="C16" s="955"/>
      <c r="D16" s="956"/>
      <c r="E16" s="920"/>
      <c r="F16" s="921"/>
      <c r="G16" s="921"/>
      <c r="H16" s="931"/>
      <c r="I16" s="248"/>
      <c r="J16" s="920"/>
      <c r="K16" s="921"/>
      <c r="L16" s="418"/>
      <c r="M16" s="244"/>
      <c r="N16" s="920"/>
      <c r="O16" s="921"/>
      <c r="P16" s="921"/>
      <c r="Q16" s="921"/>
      <c r="R16" s="248"/>
      <c r="S16" s="920"/>
      <c r="T16" s="921"/>
      <c r="U16" s="921"/>
      <c r="V16" s="931"/>
      <c r="W16" s="957"/>
      <c r="X16" s="958"/>
      <c r="Y16" s="969"/>
      <c r="Z16" s="233"/>
      <c r="AA16" s="233"/>
      <c r="AB16" s="235"/>
      <c r="AT16" s="433"/>
      <c r="AU16" s="235"/>
      <c r="AV16" s="235"/>
    </row>
    <row r="17" spans="1:48" ht="60" thickBot="1">
      <c r="A17" s="468"/>
      <c r="B17" s="970"/>
      <c r="C17" s="971"/>
      <c r="D17" s="972"/>
      <c r="E17" s="902"/>
      <c r="F17" s="903"/>
      <c r="G17" s="903"/>
      <c r="H17" s="904"/>
      <c r="I17" s="249"/>
      <c r="J17" s="902" t="s">
        <v>102</v>
      </c>
      <c r="K17" s="903"/>
      <c r="L17" s="246"/>
      <c r="M17" s="247">
        <f>M12+M13+M14</f>
        <v>44</v>
      </c>
      <c r="N17" s="920"/>
      <c r="O17" s="921"/>
      <c r="P17" s="921"/>
      <c r="Q17" s="921"/>
      <c r="R17" s="250"/>
      <c r="S17" s="922">
        <f>Лист2!F52+Лист2!F54</f>
        <v>0</v>
      </c>
      <c r="T17" s="923"/>
      <c r="U17" s="923"/>
      <c r="V17" s="924"/>
      <c r="W17" s="957"/>
      <c r="X17" s="958"/>
      <c r="Y17" s="969"/>
      <c r="Z17" s="233"/>
      <c r="AA17" s="233"/>
      <c r="AB17" s="235"/>
      <c r="AC17" s="235" t="s">
        <v>267</v>
      </c>
      <c r="AD17" s="235"/>
      <c r="AR17" s="467"/>
      <c r="AT17" s="435"/>
      <c r="AU17" s="235"/>
      <c r="AV17" s="235"/>
    </row>
    <row r="18" spans="1:48" ht="60" thickBot="1">
      <c r="A18" s="233"/>
      <c r="B18" s="233"/>
      <c r="C18" s="233"/>
      <c r="D18" s="233"/>
      <c r="E18" s="250"/>
      <c r="F18" s="250"/>
      <c r="G18" s="250"/>
      <c r="H18" s="250"/>
      <c r="I18" s="250"/>
      <c r="J18" s="250"/>
      <c r="K18" s="250" t="s">
        <v>92</v>
      </c>
      <c r="L18" s="250"/>
      <c r="M18" s="251">
        <f>M15+M16+M17</f>
        <v>44</v>
      </c>
      <c r="N18" s="902">
        <f>SUM(N12:Q17)</f>
        <v>0</v>
      </c>
      <c r="O18" s="903"/>
      <c r="P18" s="903"/>
      <c r="Q18" s="904"/>
      <c r="R18" s="417"/>
      <c r="S18" s="905">
        <f>AV97</f>
        <v>2450.0899279999999</v>
      </c>
      <c r="T18" s="906"/>
      <c r="U18" s="906"/>
      <c r="V18" s="907"/>
      <c r="W18" s="973"/>
      <c r="X18" s="974"/>
      <c r="Y18" s="975"/>
      <c r="Z18" s="233"/>
      <c r="AA18" s="233"/>
      <c r="AB18" s="235"/>
      <c r="AV18" s="235"/>
    </row>
    <row r="19" spans="1:48" ht="33">
      <c r="A19" s="469" t="s">
        <v>77</v>
      </c>
      <c r="B19" s="470"/>
      <c r="C19" s="471"/>
      <c r="D19" s="472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4" t="s">
        <v>62</v>
      </c>
      <c r="T19" s="473"/>
      <c r="U19" s="473"/>
      <c r="V19" s="473"/>
      <c r="W19" s="473"/>
      <c r="X19" s="473"/>
      <c r="Y19" s="473"/>
      <c r="Z19" s="474"/>
      <c r="AA19" s="474"/>
      <c r="AB19" s="474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/>
      <c r="AM19" s="473"/>
      <c r="AN19" s="473"/>
      <c r="AO19" s="473"/>
      <c r="AP19" s="473"/>
      <c r="AQ19" s="473"/>
      <c r="AR19" s="473"/>
      <c r="AS19" s="475"/>
      <c r="AT19" s="947" t="s">
        <v>8</v>
      </c>
      <c r="AU19" s="945"/>
      <c r="AV19" s="235"/>
    </row>
    <row r="20" spans="1:48" ht="33">
      <c r="A20" s="449"/>
      <c r="B20" s="427"/>
      <c r="C20" s="476" t="s">
        <v>76</v>
      </c>
      <c r="D20" s="976" t="s">
        <v>18</v>
      </c>
      <c r="E20" s="977"/>
      <c r="F20" s="977"/>
      <c r="G20" s="977"/>
      <c r="H20" s="977"/>
      <c r="I20" s="977"/>
      <c r="J20" s="977"/>
      <c r="K20" s="977"/>
      <c r="L20" s="977"/>
      <c r="M20" s="977"/>
      <c r="N20" s="978"/>
      <c r="O20" s="460"/>
      <c r="P20" s="976" t="s">
        <v>19</v>
      </c>
      <c r="Q20" s="977"/>
      <c r="R20" s="977"/>
      <c r="S20" s="977"/>
      <c r="T20" s="977"/>
      <c r="U20" s="977"/>
      <c r="V20" s="977"/>
      <c r="W20" s="977"/>
      <c r="X20" s="977"/>
      <c r="Y20" s="977"/>
      <c r="Z20" s="977"/>
      <c r="AA20" s="977"/>
      <c r="AB20" s="978"/>
      <c r="AC20" s="976" t="s">
        <v>20</v>
      </c>
      <c r="AD20" s="977"/>
      <c r="AE20" s="977"/>
      <c r="AF20" s="977"/>
      <c r="AG20" s="977"/>
      <c r="AH20" s="978"/>
      <c r="AI20" s="976" t="s">
        <v>21</v>
      </c>
      <c r="AJ20" s="977"/>
      <c r="AK20" s="977"/>
      <c r="AL20" s="977"/>
      <c r="AM20" s="977"/>
      <c r="AN20" s="977"/>
      <c r="AO20" s="978"/>
      <c r="AP20" s="477" t="s">
        <v>63</v>
      </c>
      <c r="AQ20" s="478"/>
      <c r="AR20" s="478"/>
      <c r="AS20" s="448"/>
      <c r="AT20" s="953" t="s">
        <v>3</v>
      </c>
      <c r="AU20" s="948"/>
      <c r="AV20" s="235"/>
    </row>
    <row r="21" spans="1:48" ht="33">
      <c r="A21" s="450"/>
      <c r="B21" s="476"/>
      <c r="C21" s="476" t="s">
        <v>75</v>
      </c>
      <c r="D21" s="979"/>
      <c r="E21" s="980"/>
      <c r="F21" s="980"/>
      <c r="G21" s="980"/>
      <c r="H21" s="980"/>
      <c r="I21" s="980"/>
      <c r="J21" s="980"/>
      <c r="K21" s="980"/>
      <c r="L21" s="980"/>
      <c r="M21" s="980"/>
      <c r="N21" s="981"/>
      <c r="O21" s="479"/>
      <c r="P21" s="979"/>
      <c r="Q21" s="980"/>
      <c r="R21" s="980"/>
      <c r="S21" s="980"/>
      <c r="T21" s="980"/>
      <c r="U21" s="980"/>
      <c r="V21" s="980"/>
      <c r="W21" s="980"/>
      <c r="X21" s="980"/>
      <c r="Y21" s="980"/>
      <c r="Z21" s="980"/>
      <c r="AA21" s="980"/>
      <c r="AB21" s="981"/>
      <c r="AC21" s="979"/>
      <c r="AD21" s="980"/>
      <c r="AE21" s="980"/>
      <c r="AF21" s="980"/>
      <c r="AG21" s="980"/>
      <c r="AH21" s="981"/>
      <c r="AI21" s="979"/>
      <c r="AJ21" s="980"/>
      <c r="AK21" s="980"/>
      <c r="AL21" s="980"/>
      <c r="AM21" s="980"/>
      <c r="AN21" s="980"/>
      <c r="AO21" s="981"/>
      <c r="AP21" s="480" t="s">
        <v>17</v>
      </c>
      <c r="AQ21" s="481"/>
      <c r="AR21" s="481"/>
      <c r="AS21" s="482"/>
      <c r="AT21" s="954" t="s">
        <v>57</v>
      </c>
      <c r="AU21" s="955"/>
      <c r="AV21" s="233"/>
    </row>
    <row r="22" spans="1:48" ht="59.25" customHeight="1">
      <c r="A22" s="450" t="s">
        <v>78</v>
      </c>
      <c r="B22" s="476" t="s">
        <v>79</v>
      </c>
      <c r="C22" s="476" t="s">
        <v>9</v>
      </c>
      <c r="D22" s="982" t="s">
        <v>293</v>
      </c>
      <c r="E22" s="983"/>
      <c r="F22" s="539"/>
      <c r="G22" s="988"/>
      <c r="H22" s="989"/>
      <c r="I22" s="539"/>
      <c r="J22" s="982" t="s">
        <v>249</v>
      </c>
      <c r="K22" s="983"/>
      <c r="L22" s="539"/>
      <c r="M22" s="982" t="s">
        <v>295</v>
      </c>
      <c r="N22" s="983"/>
      <c r="O22" s="539"/>
      <c r="P22" s="982" t="s">
        <v>294</v>
      </c>
      <c r="Q22" s="983"/>
      <c r="R22" s="540"/>
      <c r="S22" s="982"/>
      <c r="T22" s="983"/>
      <c r="U22" s="539"/>
      <c r="V22" s="982" t="s">
        <v>287</v>
      </c>
      <c r="W22" s="983"/>
      <c r="X22" s="539"/>
      <c r="Y22" s="982" t="s">
        <v>249</v>
      </c>
      <c r="Z22" s="983"/>
      <c r="AA22" s="539"/>
      <c r="AB22" s="982" t="s">
        <v>286</v>
      </c>
      <c r="AC22" s="983"/>
      <c r="AD22" s="539"/>
      <c r="AE22" s="988" t="s">
        <v>281</v>
      </c>
      <c r="AF22" s="989"/>
      <c r="AG22" s="539"/>
      <c r="AH22" s="982" t="s">
        <v>247</v>
      </c>
      <c r="AI22" s="983"/>
      <c r="AJ22" s="539"/>
      <c r="AK22" s="994" t="s">
        <v>282</v>
      </c>
      <c r="AL22" s="995"/>
      <c r="AM22" s="252"/>
      <c r="AN22" s="866"/>
      <c r="AO22" s="867"/>
      <c r="AP22" s="866"/>
      <c r="AQ22" s="867"/>
      <c r="AR22" s="866"/>
      <c r="AS22" s="867"/>
      <c r="AT22" s="436"/>
      <c r="AU22" s="483"/>
      <c r="AV22" s="426"/>
    </row>
    <row r="23" spans="1:48">
      <c r="A23" s="450"/>
      <c r="B23" s="476"/>
      <c r="C23" s="476" t="s">
        <v>10</v>
      </c>
      <c r="D23" s="984"/>
      <c r="E23" s="985"/>
      <c r="F23" s="541"/>
      <c r="G23" s="990"/>
      <c r="H23" s="991"/>
      <c r="I23" s="541"/>
      <c r="J23" s="984"/>
      <c r="K23" s="985"/>
      <c r="L23" s="541"/>
      <c r="M23" s="984"/>
      <c r="N23" s="985"/>
      <c r="O23" s="541"/>
      <c r="P23" s="984"/>
      <c r="Q23" s="985"/>
      <c r="R23" s="542"/>
      <c r="S23" s="984"/>
      <c r="T23" s="985"/>
      <c r="U23" s="541"/>
      <c r="V23" s="984"/>
      <c r="W23" s="985"/>
      <c r="X23" s="541"/>
      <c r="Y23" s="984"/>
      <c r="Z23" s="985"/>
      <c r="AA23" s="541"/>
      <c r="AB23" s="984"/>
      <c r="AC23" s="985"/>
      <c r="AD23" s="541"/>
      <c r="AE23" s="990"/>
      <c r="AF23" s="991"/>
      <c r="AG23" s="541"/>
      <c r="AH23" s="984"/>
      <c r="AI23" s="985"/>
      <c r="AJ23" s="541"/>
      <c r="AK23" s="996"/>
      <c r="AL23" s="997"/>
      <c r="AM23" s="254"/>
      <c r="AN23" s="868"/>
      <c r="AO23" s="869"/>
      <c r="AP23" s="868"/>
      <c r="AQ23" s="869"/>
      <c r="AR23" s="868"/>
      <c r="AS23" s="869"/>
      <c r="AT23" s="437" t="s">
        <v>6</v>
      </c>
      <c r="AU23" s="476" t="s">
        <v>4</v>
      </c>
      <c r="AV23" s="476"/>
    </row>
    <row r="24" spans="1:48">
      <c r="A24" s="482"/>
      <c r="B24" s="428"/>
      <c r="C24" s="428"/>
      <c r="D24" s="986"/>
      <c r="E24" s="987"/>
      <c r="F24" s="543"/>
      <c r="G24" s="992"/>
      <c r="H24" s="993"/>
      <c r="I24" s="543"/>
      <c r="J24" s="986"/>
      <c r="K24" s="987"/>
      <c r="L24" s="543"/>
      <c r="M24" s="986"/>
      <c r="N24" s="987"/>
      <c r="O24" s="543"/>
      <c r="P24" s="986"/>
      <c r="Q24" s="987"/>
      <c r="R24" s="544"/>
      <c r="S24" s="986"/>
      <c r="T24" s="987"/>
      <c r="U24" s="543"/>
      <c r="V24" s="986"/>
      <c r="W24" s="987"/>
      <c r="X24" s="543"/>
      <c r="Y24" s="986"/>
      <c r="Z24" s="987"/>
      <c r="AA24" s="543"/>
      <c r="AB24" s="986"/>
      <c r="AC24" s="987"/>
      <c r="AD24" s="543"/>
      <c r="AE24" s="992"/>
      <c r="AF24" s="993"/>
      <c r="AG24" s="543"/>
      <c r="AH24" s="986"/>
      <c r="AI24" s="987"/>
      <c r="AJ24" s="543"/>
      <c r="AK24" s="998"/>
      <c r="AL24" s="999"/>
      <c r="AM24" s="255"/>
      <c r="AN24" s="870"/>
      <c r="AO24" s="871"/>
      <c r="AP24" s="870"/>
      <c r="AQ24" s="871"/>
      <c r="AR24" s="870"/>
      <c r="AS24" s="871"/>
      <c r="AT24" s="438" t="s">
        <v>7</v>
      </c>
      <c r="AU24" s="428" t="s">
        <v>5</v>
      </c>
      <c r="AV24" s="428"/>
    </row>
    <row r="25" spans="1:48">
      <c r="A25" s="484">
        <v>1</v>
      </c>
      <c r="B25" s="485">
        <v>2</v>
      </c>
      <c r="C25" s="485">
        <v>3</v>
      </c>
      <c r="D25" s="27">
        <v>4</v>
      </c>
      <c r="E25" s="27">
        <v>5</v>
      </c>
      <c r="F25" s="27"/>
      <c r="G25" s="266">
        <v>18</v>
      </c>
      <c r="H25" s="266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27"/>
      <c r="Q25" s="27"/>
      <c r="R25" s="27"/>
      <c r="S25" s="27">
        <v>14</v>
      </c>
      <c r="T25" s="27">
        <v>15</v>
      </c>
      <c r="U25" s="27"/>
      <c r="V25" s="380">
        <v>18</v>
      </c>
      <c r="W25" s="380">
        <v>19</v>
      </c>
      <c r="X25" s="27"/>
      <c r="Y25" s="27">
        <v>8</v>
      </c>
      <c r="Z25" s="27">
        <v>9</v>
      </c>
      <c r="AA25" s="27"/>
      <c r="AB25" s="520">
        <v>20</v>
      </c>
      <c r="AC25" s="380">
        <v>21</v>
      </c>
      <c r="AD25" s="380"/>
      <c r="AE25" s="380">
        <v>22</v>
      </c>
      <c r="AF25" s="380">
        <v>23</v>
      </c>
      <c r="AG25" s="380"/>
      <c r="AH25" s="380">
        <v>24</v>
      </c>
      <c r="AI25" s="380">
        <v>25</v>
      </c>
      <c r="AJ25" s="380"/>
      <c r="AK25" s="380">
        <v>26</v>
      </c>
      <c r="AL25" s="380">
        <v>27</v>
      </c>
      <c r="AM25" s="485"/>
      <c r="AN25" s="485"/>
      <c r="AO25" s="485"/>
      <c r="AP25" s="485">
        <v>30</v>
      </c>
      <c r="AQ25" s="485">
        <v>31</v>
      </c>
      <c r="AR25" s="485">
        <v>32</v>
      </c>
      <c r="AS25" s="429">
        <v>33</v>
      </c>
      <c r="AT25" s="439">
        <v>34</v>
      </c>
      <c r="AU25" s="429">
        <v>35</v>
      </c>
      <c r="AV25" s="429"/>
    </row>
    <row r="26" spans="1:48">
      <c r="A26" s="486" t="s">
        <v>22</v>
      </c>
      <c r="B26" s="452"/>
      <c r="C26" s="452"/>
      <c r="D26" s="247">
        <v>20</v>
      </c>
      <c r="E26" s="247"/>
      <c r="F26" s="247"/>
      <c r="G26" s="318"/>
      <c r="H26" s="159"/>
      <c r="I26" s="247"/>
      <c r="J26" s="247">
        <v>20</v>
      </c>
      <c r="K26" s="247"/>
      <c r="L26" s="247"/>
      <c r="M26" s="247">
        <v>20</v>
      </c>
      <c r="N26" s="247"/>
      <c r="O26" s="247"/>
      <c r="P26" s="247">
        <v>20</v>
      </c>
      <c r="Q26" s="247"/>
      <c r="R26" s="247"/>
      <c r="S26" s="247"/>
      <c r="T26" s="247"/>
      <c r="U26" s="247"/>
      <c r="V26" s="247">
        <v>24</v>
      </c>
      <c r="W26" s="247"/>
      <c r="X26" s="247"/>
      <c r="Y26" s="247">
        <v>24</v>
      </c>
      <c r="Z26" s="247"/>
      <c r="AA26" s="247"/>
      <c r="AB26" s="247">
        <v>24</v>
      </c>
      <c r="AC26" s="560"/>
      <c r="AD26" s="247"/>
      <c r="AE26" s="247">
        <v>24</v>
      </c>
      <c r="AF26" s="247"/>
      <c r="AG26" s="247"/>
      <c r="AH26" s="247">
        <v>24</v>
      </c>
      <c r="AI26" s="247"/>
      <c r="AJ26" s="247"/>
      <c r="AK26" s="247">
        <v>24</v>
      </c>
      <c r="AL26" s="159"/>
      <c r="AM26" s="247"/>
      <c r="AN26" s="247"/>
      <c r="AO26" s="247"/>
      <c r="AP26" s="247"/>
      <c r="AQ26" s="247"/>
      <c r="AR26" s="247"/>
      <c r="AS26" s="247"/>
      <c r="AT26" s="440"/>
      <c r="AU26" s="447"/>
      <c r="AV26" s="430"/>
    </row>
    <row r="27" spans="1:48" s="237" customFormat="1" ht="45.75" thickBot="1">
      <c r="A27" s="545" t="s">
        <v>23</v>
      </c>
      <c r="B27" s="546"/>
      <c r="C27" s="546"/>
      <c r="D27" s="547" t="s">
        <v>229</v>
      </c>
      <c r="E27" s="547"/>
      <c r="F27" s="548"/>
      <c r="G27" s="549"/>
      <c r="H27" s="547"/>
      <c r="I27" s="550"/>
      <c r="J27" s="547">
        <v>15</v>
      </c>
      <c r="K27" s="547"/>
      <c r="L27" s="547"/>
      <c r="M27" s="547" t="s">
        <v>246</v>
      </c>
      <c r="N27" s="547"/>
      <c r="O27" s="547"/>
      <c r="P27" s="547">
        <v>200</v>
      </c>
      <c r="Q27" s="547"/>
      <c r="R27" s="547"/>
      <c r="S27" s="547"/>
      <c r="T27" s="547"/>
      <c r="U27" s="547"/>
      <c r="V27" s="549">
        <v>150</v>
      </c>
      <c r="W27" s="547"/>
      <c r="X27" s="548"/>
      <c r="Y27" s="547">
        <v>10</v>
      </c>
      <c r="Z27" s="547"/>
      <c r="AA27" s="551"/>
      <c r="AB27" s="547">
        <v>200</v>
      </c>
      <c r="AC27" s="552"/>
      <c r="AD27" s="547"/>
      <c r="AE27" s="547">
        <v>90</v>
      </c>
      <c r="AF27" s="547"/>
      <c r="AG27" s="547"/>
      <c r="AH27" s="547" t="s">
        <v>246</v>
      </c>
      <c r="AI27" s="547"/>
      <c r="AJ27" s="547"/>
      <c r="AK27" s="547">
        <v>200</v>
      </c>
      <c r="AL27" s="547"/>
      <c r="AM27" s="547"/>
      <c r="AN27" s="547"/>
      <c r="AO27" s="547"/>
      <c r="AP27" s="547"/>
      <c r="AQ27" s="547"/>
      <c r="AR27" s="547"/>
      <c r="AS27" s="547"/>
      <c r="AT27" s="553"/>
      <c r="AU27" s="554"/>
      <c r="AV27" s="553"/>
    </row>
    <row r="28" spans="1:48" ht="93" thickTop="1">
      <c r="A28" s="225" t="s">
        <v>72</v>
      </c>
      <c r="B28" s="487"/>
      <c r="C28" s="487" t="s">
        <v>195</v>
      </c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81"/>
      <c r="W28" s="381"/>
      <c r="X28" s="325"/>
      <c r="Y28" s="325"/>
      <c r="Z28" s="325"/>
      <c r="AA28" s="325"/>
      <c r="AB28" s="381"/>
      <c r="AC28" s="523">
        <f>AB28*AB26</f>
        <v>0</v>
      </c>
      <c r="AD28" s="381">
        <f>AC28*AU28</f>
        <v>0</v>
      </c>
      <c r="AE28" s="381">
        <v>1.9560000000000001E-2</v>
      </c>
      <c r="AF28" s="381">
        <f>AE28*AE26</f>
        <v>0.46944000000000002</v>
      </c>
      <c r="AG28" s="381">
        <f>AF28*AU28</f>
        <v>239.4144</v>
      </c>
      <c r="AH28" s="381"/>
      <c r="AI28" s="381"/>
      <c r="AJ28" s="381"/>
      <c r="AK28" s="381"/>
      <c r="AL28" s="381"/>
      <c r="AM28" s="488"/>
      <c r="AN28" s="488"/>
      <c r="AO28" s="488"/>
      <c r="AP28" s="488"/>
      <c r="AQ28" s="488"/>
      <c r="AR28" s="488"/>
      <c r="AS28" s="488"/>
      <c r="AT28" s="297">
        <f>E28+H28+K28+N28+Q28+T28+W28+Z28+AC28+AF28+AI28+AL28+AO28+AQ28+AS28</f>
        <v>0.46944000000000002</v>
      </c>
      <c r="AU28" s="304">
        <v>510</v>
      </c>
      <c r="AV28" s="489">
        <f>AT28*AU28</f>
        <v>239.4144</v>
      </c>
    </row>
    <row r="29" spans="1:48">
      <c r="A29" s="225" t="s">
        <v>232</v>
      </c>
      <c r="B29" s="487"/>
      <c r="C29" s="487" t="s">
        <v>195</v>
      </c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81"/>
      <c r="W29" s="381"/>
      <c r="X29" s="325"/>
      <c r="Y29" s="325"/>
      <c r="Z29" s="325"/>
      <c r="AA29" s="325"/>
      <c r="AB29" s="381"/>
      <c r="AC29" s="523"/>
      <c r="AD29" s="381">
        <f t="shared" ref="AD29:AD51" si="0">AC29*AU29</f>
        <v>0</v>
      </c>
      <c r="AE29" s="381"/>
      <c r="AF29" s="381"/>
      <c r="AG29" s="381">
        <f t="shared" ref="AG29:AG51" si="1">AF29*AU29</f>
        <v>0</v>
      </c>
      <c r="AH29" s="381"/>
      <c r="AI29" s="381"/>
      <c r="AJ29" s="381"/>
      <c r="AK29" s="381"/>
      <c r="AL29" s="381"/>
      <c r="AM29" s="488"/>
      <c r="AN29" s="488"/>
      <c r="AO29" s="488"/>
      <c r="AP29" s="488"/>
      <c r="AQ29" s="488"/>
      <c r="AR29" s="488"/>
      <c r="AS29" s="488"/>
      <c r="AT29" s="297">
        <f t="shared" ref="AT29:AT51" si="2">E29+H29+K29+N29+Q29+T29+W29+Z29+AC29+AF29+AI29+AL29+AO29+AQ29+AS29</f>
        <v>0</v>
      </c>
      <c r="AU29" s="304">
        <v>525</v>
      </c>
      <c r="AV29" s="489">
        <f t="shared" ref="AV29:AV51" si="3">AT29*AU29</f>
        <v>0</v>
      </c>
    </row>
    <row r="30" spans="1:48">
      <c r="A30" s="225" t="s">
        <v>220</v>
      </c>
      <c r="B30" s="487"/>
      <c r="C30" s="487" t="s">
        <v>195</v>
      </c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81"/>
      <c r="W30" s="381"/>
      <c r="X30" s="325"/>
      <c r="Y30" s="325"/>
      <c r="Z30" s="325"/>
      <c r="AA30" s="325"/>
      <c r="AB30" s="381">
        <v>2.215E-2</v>
      </c>
      <c r="AC30" s="523">
        <f>AB30*AB26</f>
        <v>0.53159999999999996</v>
      </c>
      <c r="AD30" s="381">
        <f t="shared" si="0"/>
        <v>271.11599999999999</v>
      </c>
      <c r="AE30" s="381">
        <v>5.4339999999999999E-2</v>
      </c>
      <c r="AF30" s="381">
        <f>AE30*AE26</f>
        <v>1.30416</v>
      </c>
      <c r="AG30" s="381">
        <f t="shared" si="1"/>
        <v>665.12159999999994</v>
      </c>
      <c r="AH30" s="381"/>
      <c r="AI30" s="381"/>
      <c r="AJ30" s="381"/>
      <c r="AK30" s="381"/>
      <c r="AL30" s="381"/>
      <c r="AM30" s="488"/>
      <c r="AN30" s="488"/>
      <c r="AO30" s="488"/>
      <c r="AP30" s="488"/>
      <c r="AQ30" s="488"/>
      <c r="AR30" s="488"/>
      <c r="AS30" s="488"/>
      <c r="AT30" s="297">
        <f>E30+H30+K30+N30+Q30+T30+W30+Z30+AC30+AF30+AI30+AL30+AO30+AQ30+AS30</f>
        <v>1.8357600000000001</v>
      </c>
      <c r="AU30" s="304">
        <v>510</v>
      </c>
      <c r="AV30" s="489">
        <f t="shared" si="3"/>
        <v>936.23760000000004</v>
      </c>
    </row>
    <row r="31" spans="1:48" ht="138">
      <c r="A31" s="225" t="s">
        <v>24</v>
      </c>
      <c r="B31" s="487"/>
      <c r="C31" s="487" t="s">
        <v>195</v>
      </c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81"/>
      <c r="W31" s="381"/>
      <c r="X31" s="325"/>
      <c r="Y31" s="325"/>
      <c r="Z31" s="325"/>
      <c r="AA31" s="325"/>
      <c r="AB31" s="381"/>
      <c r="AC31" s="523"/>
      <c r="AD31" s="381">
        <f t="shared" si="0"/>
        <v>0</v>
      </c>
      <c r="AE31" s="381"/>
      <c r="AF31" s="381"/>
      <c r="AG31" s="381">
        <f t="shared" si="1"/>
        <v>0</v>
      </c>
      <c r="AH31" s="381"/>
      <c r="AI31" s="381"/>
      <c r="AJ31" s="381"/>
      <c r="AK31" s="381"/>
      <c r="AL31" s="381"/>
      <c r="AM31" s="488"/>
      <c r="AN31" s="488"/>
      <c r="AO31" s="488"/>
      <c r="AP31" s="488"/>
      <c r="AQ31" s="488"/>
      <c r="AR31" s="488"/>
      <c r="AS31" s="488"/>
      <c r="AT31" s="259">
        <f t="shared" si="2"/>
        <v>0</v>
      </c>
      <c r="AU31" s="304">
        <v>241.5</v>
      </c>
      <c r="AV31" s="489">
        <f t="shared" si="3"/>
        <v>0</v>
      </c>
    </row>
    <row r="32" spans="1:48" ht="60">
      <c r="A32" s="225" t="s">
        <v>235</v>
      </c>
      <c r="B32" s="487"/>
      <c r="C32" s="487" t="s">
        <v>195</v>
      </c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81"/>
      <c r="W32" s="381"/>
      <c r="X32" s="325"/>
      <c r="Y32" s="325"/>
      <c r="Z32" s="325"/>
      <c r="AA32" s="325"/>
      <c r="AB32" s="381"/>
      <c r="AC32" s="523"/>
      <c r="AD32" s="381">
        <f t="shared" si="0"/>
        <v>0</v>
      </c>
      <c r="AE32" s="381"/>
      <c r="AF32" s="381"/>
      <c r="AG32" s="381">
        <f t="shared" si="1"/>
        <v>0</v>
      </c>
      <c r="AH32" s="381"/>
      <c r="AI32" s="381"/>
      <c r="AJ32" s="381"/>
      <c r="AK32" s="381"/>
      <c r="AL32" s="381"/>
      <c r="AM32" s="488"/>
      <c r="AN32" s="488"/>
      <c r="AO32" s="488"/>
      <c r="AP32" s="488"/>
      <c r="AQ32" s="488"/>
      <c r="AR32" s="488"/>
      <c r="AS32" s="488"/>
      <c r="AT32" s="259">
        <f t="shared" si="2"/>
        <v>0</v>
      </c>
      <c r="AU32" s="304">
        <v>142.5</v>
      </c>
      <c r="AV32" s="489">
        <f t="shared" si="3"/>
        <v>0</v>
      </c>
    </row>
    <row r="33" spans="1:48">
      <c r="A33" s="225" t="s">
        <v>25</v>
      </c>
      <c r="B33" s="487"/>
      <c r="C33" s="487" t="s">
        <v>195</v>
      </c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81"/>
      <c r="W33" s="381"/>
      <c r="X33" s="325"/>
      <c r="Y33" s="325"/>
      <c r="Z33" s="325"/>
      <c r="AA33" s="325"/>
      <c r="AB33" s="381"/>
      <c r="AC33" s="523"/>
      <c r="AD33" s="381">
        <f t="shared" si="0"/>
        <v>0</v>
      </c>
      <c r="AE33" s="381"/>
      <c r="AF33" s="381"/>
      <c r="AG33" s="381">
        <f t="shared" si="1"/>
        <v>0</v>
      </c>
      <c r="AH33" s="381"/>
      <c r="AI33" s="381"/>
      <c r="AJ33" s="381"/>
      <c r="AK33" s="381"/>
      <c r="AL33" s="381"/>
      <c r="AM33" s="488"/>
      <c r="AN33" s="488"/>
      <c r="AO33" s="488"/>
      <c r="AP33" s="488"/>
      <c r="AQ33" s="488"/>
      <c r="AR33" s="488"/>
      <c r="AS33" s="488"/>
      <c r="AT33" s="297">
        <f t="shared" si="2"/>
        <v>0</v>
      </c>
      <c r="AU33" s="304"/>
      <c r="AV33" s="489">
        <f t="shared" si="3"/>
        <v>0</v>
      </c>
    </row>
    <row r="34" spans="1:48" ht="60">
      <c r="A34" s="225" t="s">
        <v>233</v>
      </c>
      <c r="B34" s="487"/>
      <c r="C34" s="487" t="s">
        <v>195</v>
      </c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81"/>
      <c r="W34" s="381"/>
      <c r="X34" s="325"/>
      <c r="Y34" s="325"/>
      <c r="Z34" s="325"/>
      <c r="AA34" s="325"/>
      <c r="AB34" s="381"/>
      <c r="AC34" s="523"/>
      <c r="AD34" s="381">
        <f t="shared" si="0"/>
        <v>0</v>
      </c>
      <c r="AE34" s="381"/>
      <c r="AF34" s="381"/>
      <c r="AG34" s="381">
        <f t="shared" si="1"/>
        <v>0</v>
      </c>
      <c r="AH34" s="381"/>
      <c r="AI34" s="381"/>
      <c r="AJ34" s="381"/>
      <c r="AK34" s="381"/>
      <c r="AL34" s="381"/>
      <c r="AM34" s="488"/>
      <c r="AN34" s="488"/>
      <c r="AO34" s="488"/>
      <c r="AP34" s="488"/>
      <c r="AQ34" s="488"/>
      <c r="AR34" s="488"/>
      <c r="AS34" s="488"/>
      <c r="AT34" s="259">
        <f t="shared" si="2"/>
        <v>0</v>
      </c>
      <c r="AU34" s="304">
        <v>138</v>
      </c>
      <c r="AV34" s="489">
        <f t="shared" si="3"/>
        <v>0</v>
      </c>
    </row>
    <row r="35" spans="1:48">
      <c r="A35" s="288" t="s">
        <v>224</v>
      </c>
      <c r="B35" s="487"/>
      <c r="C35" s="487" t="s">
        <v>195</v>
      </c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81"/>
      <c r="W35" s="381"/>
      <c r="X35" s="325"/>
      <c r="Y35" s="325"/>
      <c r="Z35" s="325"/>
      <c r="AA35" s="325"/>
      <c r="AB35" s="381"/>
      <c r="AC35" s="523"/>
      <c r="AD35" s="381">
        <f t="shared" si="0"/>
        <v>0</v>
      </c>
      <c r="AE35" s="381"/>
      <c r="AF35" s="381"/>
      <c r="AG35" s="381">
        <f t="shared" si="1"/>
        <v>0</v>
      </c>
      <c r="AH35" s="381"/>
      <c r="AI35" s="381"/>
      <c r="AJ35" s="381"/>
      <c r="AK35" s="381"/>
      <c r="AL35" s="381"/>
      <c r="AM35" s="488"/>
      <c r="AN35" s="488"/>
      <c r="AO35" s="488"/>
      <c r="AP35" s="488"/>
      <c r="AQ35" s="488"/>
      <c r="AR35" s="488"/>
      <c r="AS35" s="488"/>
      <c r="AT35" s="297">
        <f t="shared" si="2"/>
        <v>0</v>
      </c>
      <c r="AU35" s="304"/>
      <c r="AV35" s="489">
        <f t="shared" si="3"/>
        <v>0</v>
      </c>
    </row>
    <row r="36" spans="1:48">
      <c r="A36" s="225" t="s">
        <v>26</v>
      </c>
      <c r="B36" s="487"/>
      <c r="C36" s="487" t="s">
        <v>195</v>
      </c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81"/>
      <c r="W36" s="381"/>
      <c r="X36" s="325"/>
      <c r="Y36" s="325"/>
      <c r="Z36" s="325"/>
      <c r="AA36" s="325"/>
      <c r="AB36" s="381"/>
      <c r="AC36" s="523"/>
      <c r="AD36" s="381">
        <f t="shared" si="0"/>
        <v>0</v>
      </c>
      <c r="AE36" s="381"/>
      <c r="AF36" s="381"/>
      <c r="AG36" s="381">
        <f t="shared" si="1"/>
        <v>0</v>
      </c>
      <c r="AH36" s="381"/>
      <c r="AI36" s="381"/>
      <c r="AJ36" s="381"/>
      <c r="AK36" s="381"/>
      <c r="AL36" s="381"/>
      <c r="AM36" s="488"/>
      <c r="AN36" s="488"/>
      <c r="AO36" s="488"/>
      <c r="AP36" s="488"/>
      <c r="AQ36" s="488"/>
      <c r="AR36" s="488"/>
      <c r="AS36" s="488"/>
      <c r="AT36" s="297">
        <f t="shared" si="2"/>
        <v>0</v>
      </c>
      <c r="AU36" s="304"/>
      <c r="AV36" s="489">
        <f t="shared" si="3"/>
        <v>0</v>
      </c>
    </row>
    <row r="37" spans="1:48" ht="92.25">
      <c r="A37" s="225" t="s">
        <v>218</v>
      </c>
      <c r="B37" s="487"/>
      <c r="C37" s="487" t="s">
        <v>195</v>
      </c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81"/>
      <c r="W37" s="381"/>
      <c r="X37" s="325"/>
      <c r="Y37" s="325"/>
      <c r="Z37" s="325"/>
      <c r="AA37" s="325"/>
      <c r="AB37" s="381"/>
      <c r="AC37" s="523"/>
      <c r="AD37" s="381">
        <f t="shared" si="0"/>
        <v>0</v>
      </c>
      <c r="AE37" s="381"/>
      <c r="AF37" s="381"/>
      <c r="AG37" s="381">
        <f t="shared" si="1"/>
        <v>0</v>
      </c>
      <c r="AH37" s="381"/>
      <c r="AI37" s="381"/>
      <c r="AJ37" s="381"/>
      <c r="AK37" s="381"/>
      <c r="AL37" s="381"/>
      <c r="AM37" s="488"/>
      <c r="AN37" s="488"/>
      <c r="AO37" s="488"/>
      <c r="AP37" s="488"/>
      <c r="AQ37" s="488"/>
      <c r="AR37" s="488"/>
      <c r="AS37" s="488"/>
      <c r="AT37" s="297">
        <f t="shared" si="2"/>
        <v>0</v>
      </c>
      <c r="AU37" s="306"/>
      <c r="AV37" s="489">
        <f t="shared" si="3"/>
        <v>0</v>
      </c>
    </row>
    <row r="38" spans="1:48" ht="60">
      <c r="A38" s="225" t="s">
        <v>27</v>
      </c>
      <c r="B38" s="487"/>
      <c r="C38" s="487" t="s">
        <v>195</v>
      </c>
      <c r="D38" s="325">
        <v>5.0000000000000001E-3</v>
      </c>
      <c r="E38" s="325">
        <f>D38*D26</f>
        <v>0.1</v>
      </c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81">
        <v>3.0000000000000001E-3</v>
      </c>
      <c r="W38" s="381">
        <f>V38*V26</f>
        <v>7.2000000000000008E-2</v>
      </c>
      <c r="X38" s="325"/>
      <c r="Y38" s="325"/>
      <c r="Z38" s="325"/>
      <c r="AA38" s="325"/>
      <c r="AB38" s="381"/>
      <c r="AC38" s="523"/>
      <c r="AD38" s="381">
        <f t="shared" si="0"/>
        <v>0</v>
      </c>
      <c r="AE38" s="381"/>
      <c r="AF38" s="381"/>
      <c r="AG38" s="381">
        <f t="shared" si="1"/>
        <v>0</v>
      </c>
      <c r="AH38" s="381"/>
      <c r="AI38" s="381"/>
      <c r="AJ38" s="381"/>
      <c r="AK38" s="381"/>
      <c r="AL38" s="381"/>
      <c r="AM38" s="488"/>
      <c r="AN38" s="488"/>
      <c r="AO38" s="488"/>
      <c r="AP38" s="488"/>
      <c r="AQ38" s="488"/>
      <c r="AR38" s="488"/>
      <c r="AS38" s="488"/>
      <c r="AT38" s="259">
        <f>E38+H38+K38+N38+Q38+T38+W38+Z38+AC38+AF38+AI38+AL38+AO38+AQ38+AS38</f>
        <v>0.17200000000000001</v>
      </c>
      <c r="AU38" s="307">
        <v>610.20000000000005</v>
      </c>
      <c r="AV38" s="489">
        <f t="shared" si="3"/>
        <v>104.95440000000002</v>
      </c>
    </row>
    <row r="39" spans="1:48">
      <c r="A39" s="225" t="s">
        <v>28</v>
      </c>
      <c r="B39" s="487"/>
      <c r="C39" s="487" t="s">
        <v>195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81"/>
      <c r="W39" s="381"/>
      <c r="X39" s="325"/>
      <c r="Y39" s="325"/>
      <c r="Z39" s="325"/>
      <c r="AA39" s="325"/>
      <c r="AB39" s="381"/>
      <c r="AC39" s="523"/>
      <c r="AD39" s="381">
        <f t="shared" si="0"/>
        <v>0</v>
      </c>
      <c r="AE39" s="381"/>
      <c r="AF39" s="381"/>
      <c r="AG39" s="381">
        <f t="shared" si="1"/>
        <v>0</v>
      </c>
      <c r="AH39" s="381"/>
      <c r="AI39" s="381"/>
      <c r="AJ39" s="381"/>
      <c r="AK39" s="381"/>
      <c r="AL39" s="381"/>
      <c r="AM39" s="488"/>
      <c r="AN39" s="488"/>
      <c r="AO39" s="488"/>
      <c r="AP39" s="488"/>
      <c r="AQ39" s="488"/>
      <c r="AR39" s="488"/>
      <c r="AS39" s="488"/>
      <c r="AT39" s="297">
        <f t="shared" si="2"/>
        <v>0</v>
      </c>
      <c r="AU39" s="307"/>
      <c r="AV39" s="489">
        <f t="shared" si="3"/>
        <v>0</v>
      </c>
    </row>
    <row r="40" spans="1:48">
      <c r="A40" s="225" t="s">
        <v>223</v>
      </c>
      <c r="B40" s="487"/>
      <c r="C40" s="487" t="s">
        <v>195</v>
      </c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81"/>
      <c r="W40" s="381"/>
      <c r="X40" s="325"/>
      <c r="Y40" s="325"/>
      <c r="Z40" s="325"/>
      <c r="AA40" s="325"/>
      <c r="AB40" s="381"/>
      <c r="AC40" s="523"/>
      <c r="AD40" s="381">
        <f t="shared" si="0"/>
        <v>0</v>
      </c>
      <c r="AE40" s="381"/>
      <c r="AF40" s="381"/>
      <c r="AG40" s="381">
        <f t="shared" si="1"/>
        <v>0</v>
      </c>
      <c r="AH40" s="381"/>
      <c r="AI40" s="381"/>
      <c r="AJ40" s="381"/>
      <c r="AK40" s="381"/>
      <c r="AL40" s="381"/>
      <c r="AM40" s="488"/>
      <c r="AN40" s="488"/>
      <c r="AO40" s="488"/>
      <c r="AP40" s="488"/>
      <c r="AQ40" s="488"/>
      <c r="AR40" s="488"/>
      <c r="AS40" s="488"/>
      <c r="AT40" s="297">
        <f t="shared" si="2"/>
        <v>0</v>
      </c>
      <c r="AU40" s="307"/>
      <c r="AV40" s="489">
        <f t="shared" si="3"/>
        <v>0</v>
      </c>
    </row>
    <row r="41" spans="1:48" ht="60">
      <c r="A41" s="225" t="s">
        <v>29</v>
      </c>
      <c r="B41" s="487"/>
      <c r="C41" s="487" t="s">
        <v>195</v>
      </c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81"/>
      <c r="W41" s="381"/>
      <c r="X41" s="325"/>
      <c r="Y41" s="325"/>
      <c r="Z41" s="325"/>
      <c r="AA41" s="325"/>
      <c r="AB41" s="381">
        <v>2E-3</v>
      </c>
      <c r="AC41" s="523">
        <f>AB41*AB26</f>
        <v>4.8000000000000001E-2</v>
      </c>
      <c r="AD41" s="381">
        <f t="shared" si="0"/>
        <v>9.36</v>
      </c>
      <c r="AE41" s="381">
        <v>2E-3</v>
      </c>
      <c r="AF41" s="381">
        <f>AE41*AE26</f>
        <v>4.8000000000000001E-2</v>
      </c>
      <c r="AG41" s="381">
        <f t="shared" si="1"/>
        <v>9.36</v>
      </c>
      <c r="AH41" s="381"/>
      <c r="AI41" s="381"/>
      <c r="AJ41" s="381"/>
      <c r="AK41" s="381"/>
      <c r="AL41" s="381"/>
      <c r="AM41" s="488"/>
      <c r="AN41" s="488"/>
      <c r="AO41" s="488"/>
      <c r="AP41" s="488"/>
      <c r="AQ41" s="488"/>
      <c r="AR41" s="488"/>
      <c r="AS41" s="488"/>
      <c r="AT41" s="259">
        <f t="shared" si="2"/>
        <v>9.6000000000000002E-2</v>
      </c>
      <c r="AU41" s="307">
        <v>195</v>
      </c>
      <c r="AV41" s="489">
        <f t="shared" si="3"/>
        <v>18.72</v>
      </c>
    </row>
    <row r="42" spans="1:48">
      <c r="A42" s="225" t="s">
        <v>200</v>
      </c>
      <c r="B42" s="487"/>
      <c r="C42" s="487" t="s">
        <v>195</v>
      </c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81"/>
      <c r="W42" s="381"/>
      <c r="X42" s="325"/>
      <c r="Y42" s="325"/>
      <c r="Z42" s="325"/>
      <c r="AA42" s="325"/>
      <c r="AB42" s="381"/>
      <c r="AC42" s="523"/>
      <c r="AD42" s="381">
        <f t="shared" si="0"/>
        <v>0</v>
      </c>
      <c r="AE42" s="381"/>
      <c r="AF42" s="381"/>
      <c r="AG42" s="381">
        <f t="shared" si="1"/>
        <v>0</v>
      </c>
      <c r="AH42" s="381"/>
      <c r="AI42" s="381"/>
      <c r="AJ42" s="381"/>
      <c r="AK42" s="381"/>
      <c r="AL42" s="381"/>
      <c r="AM42" s="488"/>
      <c r="AN42" s="488"/>
      <c r="AO42" s="488"/>
      <c r="AP42" s="488"/>
      <c r="AQ42" s="488"/>
      <c r="AR42" s="488"/>
      <c r="AS42" s="488"/>
      <c r="AT42" s="297">
        <f t="shared" si="2"/>
        <v>0</v>
      </c>
      <c r="AU42" s="307"/>
      <c r="AV42" s="489">
        <f t="shared" si="3"/>
        <v>0</v>
      </c>
    </row>
    <row r="43" spans="1:48" ht="60">
      <c r="A43" s="225" t="s">
        <v>30</v>
      </c>
      <c r="B43" s="487"/>
      <c r="C43" s="487" t="s">
        <v>196</v>
      </c>
      <c r="D43" s="325">
        <v>0.19</v>
      </c>
      <c r="E43" s="325">
        <f>D43*D26</f>
        <v>3.8</v>
      </c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81"/>
      <c r="W43" s="381"/>
      <c r="X43" s="325"/>
      <c r="Y43" s="325"/>
      <c r="Z43" s="325"/>
      <c r="AA43" s="325"/>
      <c r="AB43" s="381"/>
      <c r="AC43" s="523"/>
      <c r="AD43" s="381">
        <f t="shared" si="0"/>
        <v>0</v>
      </c>
      <c r="AE43" s="381"/>
      <c r="AF43" s="381"/>
      <c r="AG43" s="381">
        <f t="shared" si="1"/>
        <v>0</v>
      </c>
      <c r="AH43" s="381"/>
      <c r="AI43" s="381"/>
      <c r="AJ43" s="381"/>
      <c r="AK43" s="381"/>
      <c r="AL43" s="381"/>
      <c r="AM43" s="488"/>
      <c r="AN43" s="488"/>
      <c r="AO43" s="488"/>
      <c r="AP43" s="488"/>
      <c r="AQ43" s="488"/>
      <c r="AR43" s="488"/>
      <c r="AS43" s="488"/>
      <c r="AT43" s="259">
        <f t="shared" si="2"/>
        <v>3.8</v>
      </c>
      <c r="AU43" s="307">
        <v>58.32</v>
      </c>
      <c r="AV43" s="489">
        <f t="shared" si="3"/>
        <v>221.61599999999999</v>
      </c>
    </row>
    <row r="44" spans="1:48" ht="60">
      <c r="A44" s="225" t="s">
        <v>199</v>
      </c>
      <c r="B44" s="487"/>
      <c r="C44" s="487" t="s">
        <v>195</v>
      </c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81"/>
      <c r="W44" s="381"/>
      <c r="X44" s="325"/>
      <c r="Y44" s="325"/>
      <c r="Z44" s="325"/>
      <c r="AA44" s="325"/>
      <c r="AB44" s="381"/>
      <c r="AC44" s="523"/>
      <c r="AD44" s="381">
        <f t="shared" si="0"/>
        <v>0</v>
      </c>
      <c r="AE44" s="381"/>
      <c r="AF44" s="381"/>
      <c r="AG44" s="381">
        <f t="shared" si="1"/>
        <v>0</v>
      </c>
      <c r="AH44" s="381"/>
      <c r="AI44" s="381"/>
      <c r="AJ44" s="381"/>
      <c r="AK44" s="381"/>
      <c r="AL44" s="381"/>
      <c r="AM44" s="488"/>
      <c r="AN44" s="488"/>
      <c r="AO44" s="488"/>
      <c r="AP44" s="488"/>
      <c r="AQ44" s="488"/>
      <c r="AR44" s="488"/>
      <c r="AS44" s="488"/>
      <c r="AT44" s="259">
        <f t="shared" si="2"/>
        <v>0</v>
      </c>
      <c r="AU44" s="307">
        <v>270</v>
      </c>
      <c r="AV44" s="489">
        <f t="shared" si="3"/>
        <v>0</v>
      </c>
    </row>
    <row r="45" spans="1:48">
      <c r="A45" s="225" t="s">
        <v>31</v>
      </c>
      <c r="B45" s="487"/>
      <c r="C45" s="487" t="s">
        <v>195</v>
      </c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81"/>
      <c r="W45" s="381"/>
      <c r="X45" s="325"/>
      <c r="Y45" s="325"/>
      <c r="Z45" s="325"/>
      <c r="AA45" s="325"/>
      <c r="AB45" s="381"/>
      <c r="AC45" s="523"/>
      <c r="AD45" s="381">
        <f t="shared" si="0"/>
        <v>0</v>
      </c>
      <c r="AE45" s="381"/>
      <c r="AF45" s="381"/>
      <c r="AG45" s="381">
        <f t="shared" si="1"/>
        <v>0</v>
      </c>
      <c r="AH45" s="381"/>
      <c r="AI45" s="381"/>
      <c r="AJ45" s="381"/>
      <c r="AK45" s="381"/>
      <c r="AL45" s="381"/>
      <c r="AM45" s="488"/>
      <c r="AN45" s="488"/>
      <c r="AO45" s="488"/>
      <c r="AP45" s="488"/>
      <c r="AQ45" s="488"/>
      <c r="AR45" s="488"/>
      <c r="AS45" s="488"/>
      <c r="AT45" s="297">
        <f t="shared" si="2"/>
        <v>0</v>
      </c>
      <c r="AU45" s="307"/>
      <c r="AV45" s="489">
        <f t="shared" si="3"/>
        <v>0</v>
      </c>
    </row>
    <row r="46" spans="1:48" ht="60">
      <c r="A46" s="225" t="s">
        <v>32</v>
      </c>
      <c r="B46" s="487"/>
      <c r="C46" s="487" t="s">
        <v>195</v>
      </c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81"/>
      <c r="W46" s="381"/>
      <c r="X46" s="325"/>
      <c r="Y46" s="325"/>
      <c r="Z46" s="325"/>
      <c r="AA46" s="325"/>
      <c r="AB46" s="381"/>
      <c r="AC46" s="523"/>
      <c r="AD46" s="381">
        <f t="shared" si="0"/>
        <v>0</v>
      </c>
      <c r="AE46" s="381"/>
      <c r="AF46" s="381"/>
      <c r="AG46" s="381">
        <f t="shared" si="1"/>
        <v>0</v>
      </c>
      <c r="AH46" s="381"/>
      <c r="AI46" s="381"/>
      <c r="AJ46" s="381"/>
      <c r="AK46" s="381"/>
      <c r="AL46" s="381"/>
      <c r="AM46" s="488"/>
      <c r="AN46" s="488"/>
      <c r="AO46" s="488"/>
      <c r="AP46" s="488"/>
      <c r="AQ46" s="488"/>
      <c r="AR46" s="488"/>
      <c r="AS46" s="488"/>
      <c r="AT46" s="259">
        <f t="shared" si="2"/>
        <v>0</v>
      </c>
      <c r="AU46" s="307">
        <v>138</v>
      </c>
      <c r="AV46" s="489">
        <f>AT46*AU46</f>
        <v>0</v>
      </c>
    </row>
    <row r="47" spans="1:48">
      <c r="A47" s="225" t="s">
        <v>33</v>
      </c>
      <c r="B47" s="487"/>
      <c r="C47" s="487" t="s">
        <v>195</v>
      </c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81"/>
      <c r="W47" s="381"/>
      <c r="X47" s="325"/>
      <c r="Y47" s="325"/>
      <c r="Z47" s="325"/>
      <c r="AA47" s="325"/>
      <c r="AB47" s="381"/>
      <c r="AC47" s="523"/>
      <c r="AD47" s="381">
        <f t="shared" si="0"/>
        <v>0</v>
      </c>
      <c r="AE47" s="381"/>
      <c r="AF47" s="381"/>
      <c r="AG47" s="381">
        <f t="shared" si="1"/>
        <v>0</v>
      </c>
      <c r="AH47" s="381"/>
      <c r="AI47" s="381"/>
      <c r="AJ47" s="381"/>
      <c r="AK47" s="381"/>
      <c r="AL47" s="381"/>
      <c r="AM47" s="488"/>
      <c r="AN47" s="488"/>
      <c r="AO47" s="488"/>
      <c r="AP47" s="488"/>
      <c r="AQ47" s="488"/>
      <c r="AR47" s="488"/>
      <c r="AS47" s="488"/>
      <c r="AT47" s="297">
        <f t="shared" si="2"/>
        <v>0</v>
      </c>
      <c r="AU47" s="307"/>
      <c r="AV47" s="489">
        <f t="shared" si="3"/>
        <v>0</v>
      </c>
    </row>
    <row r="48" spans="1:48">
      <c r="A48" s="225" t="s">
        <v>34</v>
      </c>
      <c r="B48" s="487"/>
      <c r="C48" s="487" t="s">
        <v>195</v>
      </c>
      <c r="D48" s="325"/>
      <c r="E48" s="325"/>
      <c r="F48" s="325"/>
      <c r="G48" s="325"/>
      <c r="H48" s="325"/>
      <c r="I48" s="325"/>
      <c r="J48" s="325">
        <v>1.546E-2</v>
      </c>
      <c r="K48" s="325">
        <f>J48*J26</f>
        <v>0.30919999999999997</v>
      </c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81"/>
      <c r="W48" s="381"/>
      <c r="X48" s="325"/>
      <c r="Y48" s="325">
        <v>0.01</v>
      </c>
      <c r="Z48" s="325">
        <f>Y48*Y26</f>
        <v>0.24</v>
      </c>
      <c r="AA48" s="325"/>
      <c r="AB48" s="381"/>
      <c r="AC48" s="523"/>
      <c r="AD48" s="381">
        <f t="shared" si="0"/>
        <v>0</v>
      </c>
      <c r="AE48" s="381"/>
      <c r="AF48" s="381"/>
      <c r="AG48" s="381">
        <f t="shared" si="1"/>
        <v>0</v>
      </c>
      <c r="AH48" s="381"/>
      <c r="AI48" s="381"/>
      <c r="AJ48" s="381"/>
      <c r="AK48" s="381"/>
      <c r="AL48" s="381"/>
      <c r="AM48" s="488"/>
      <c r="AN48" s="488"/>
      <c r="AO48" s="488"/>
      <c r="AP48" s="488"/>
      <c r="AQ48" s="488"/>
      <c r="AR48" s="488"/>
      <c r="AS48" s="488"/>
      <c r="AT48" s="297">
        <f t="shared" si="2"/>
        <v>0.54919999999999991</v>
      </c>
      <c r="AU48" s="307">
        <v>591.84</v>
      </c>
      <c r="AV48" s="489">
        <f t="shared" si="3"/>
        <v>325.03852799999999</v>
      </c>
    </row>
    <row r="49" spans="1:48">
      <c r="A49" s="225" t="s">
        <v>35</v>
      </c>
      <c r="B49" s="487"/>
      <c r="C49" s="487" t="s">
        <v>197</v>
      </c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81"/>
      <c r="W49" s="381"/>
      <c r="X49" s="325"/>
      <c r="Y49" s="325"/>
      <c r="Z49" s="325"/>
      <c r="AA49" s="325"/>
      <c r="AB49" s="381"/>
      <c r="AC49" s="523"/>
      <c r="AD49" s="381">
        <f t="shared" si="0"/>
        <v>0</v>
      </c>
      <c r="AE49" s="381"/>
      <c r="AF49" s="381"/>
      <c r="AG49" s="381">
        <f>AF49/0.04*AU49</f>
        <v>0</v>
      </c>
      <c r="AH49" s="381"/>
      <c r="AI49" s="381"/>
      <c r="AJ49" s="381"/>
      <c r="AK49" s="381"/>
      <c r="AL49" s="381"/>
      <c r="AM49" s="488"/>
      <c r="AN49" s="488"/>
      <c r="AO49" s="488"/>
      <c r="AP49" s="488"/>
      <c r="AQ49" s="488"/>
      <c r="AR49" s="488"/>
      <c r="AS49" s="488"/>
      <c r="AT49" s="298">
        <f>(E49+H49+K49+N49+Q49+T49+W49+Z49+AC49+AF49+AI49+AL49+AO49+AQ49+AS49)/0.04</f>
        <v>0</v>
      </c>
      <c r="AU49" s="307"/>
      <c r="AV49" s="489">
        <f t="shared" si="3"/>
        <v>0</v>
      </c>
    </row>
    <row r="50" spans="1:48" ht="60">
      <c r="A50" s="226" t="s">
        <v>217</v>
      </c>
      <c r="B50" s="490"/>
      <c r="C50" s="487" t="s">
        <v>195</v>
      </c>
      <c r="D50" s="325"/>
      <c r="E50" s="325"/>
      <c r="F50" s="325"/>
      <c r="G50" s="327"/>
      <c r="H50" s="327"/>
      <c r="I50" s="325"/>
      <c r="J50" s="327"/>
      <c r="K50" s="325"/>
      <c r="L50" s="325"/>
      <c r="M50" s="327"/>
      <c r="N50" s="325"/>
      <c r="O50" s="325"/>
      <c r="P50" s="327"/>
      <c r="Q50" s="327"/>
      <c r="R50" s="325"/>
      <c r="S50" s="327"/>
      <c r="T50" s="327"/>
      <c r="U50" s="325"/>
      <c r="V50" s="382"/>
      <c r="W50" s="382"/>
      <c r="X50" s="325"/>
      <c r="Y50" s="327"/>
      <c r="Z50" s="327"/>
      <c r="AA50" s="325"/>
      <c r="AB50" s="382"/>
      <c r="AC50" s="524"/>
      <c r="AD50" s="381">
        <f t="shared" si="0"/>
        <v>0</v>
      </c>
      <c r="AE50" s="382"/>
      <c r="AF50" s="382"/>
      <c r="AG50" s="381">
        <f t="shared" si="1"/>
        <v>0</v>
      </c>
      <c r="AH50" s="382"/>
      <c r="AI50" s="382"/>
      <c r="AJ50" s="381"/>
      <c r="AK50" s="382"/>
      <c r="AL50" s="382"/>
      <c r="AM50" s="488"/>
      <c r="AN50" s="491"/>
      <c r="AO50" s="491"/>
      <c r="AP50" s="491"/>
      <c r="AQ50" s="491"/>
      <c r="AR50" s="491"/>
      <c r="AS50" s="491"/>
      <c r="AT50" s="259">
        <f t="shared" si="2"/>
        <v>0</v>
      </c>
      <c r="AU50" s="306">
        <v>433.5</v>
      </c>
      <c r="AV50" s="489">
        <f t="shared" si="3"/>
        <v>0</v>
      </c>
    </row>
    <row r="51" spans="1:48" ht="60">
      <c r="A51" s="227" t="s">
        <v>36</v>
      </c>
      <c r="B51" s="490"/>
      <c r="C51" s="487" t="s">
        <v>195</v>
      </c>
      <c r="D51" s="327"/>
      <c r="E51" s="327"/>
      <c r="F51" s="325"/>
      <c r="G51" s="327"/>
      <c r="H51" s="327"/>
      <c r="I51" s="325"/>
      <c r="J51" s="327"/>
      <c r="K51" s="325"/>
      <c r="L51" s="325"/>
      <c r="M51" s="327"/>
      <c r="N51" s="325"/>
      <c r="O51" s="325"/>
      <c r="P51" s="327"/>
      <c r="Q51" s="327"/>
      <c r="R51" s="325"/>
      <c r="S51" s="327"/>
      <c r="T51" s="327"/>
      <c r="U51" s="325"/>
      <c r="V51" s="382"/>
      <c r="W51" s="382"/>
      <c r="X51" s="325"/>
      <c r="Y51" s="327"/>
      <c r="Z51" s="327"/>
      <c r="AA51" s="325"/>
      <c r="AB51" s="382"/>
      <c r="AC51" s="524"/>
      <c r="AD51" s="381">
        <f t="shared" si="0"/>
        <v>0</v>
      </c>
      <c r="AE51" s="382">
        <v>4.0000000000000001E-3</v>
      </c>
      <c r="AF51" s="382">
        <f>AE51*AE26</f>
        <v>9.6000000000000002E-2</v>
      </c>
      <c r="AG51" s="381">
        <f t="shared" si="1"/>
        <v>5.3280000000000003</v>
      </c>
      <c r="AH51" s="382"/>
      <c r="AI51" s="382"/>
      <c r="AJ51" s="381"/>
      <c r="AK51" s="382"/>
      <c r="AL51" s="382"/>
      <c r="AM51" s="488"/>
      <c r="AN51" s="491"/>
      <c r="AO51" s="491"/>
      <c r="AP51" s="491"/>
      <c r="AQ51" s="491"/>
      <c r="AR51" s="491"/>
      <c r="AS51" s="491"/>
      <c r="AT51" s="259">
        <f t="shared" si="2"/>
        <v>9.6000000000000002E-2</v>
      </c>
      <c r="AU51" s="306">
        <v>55.5</v>
      </c>
      <c r="AV51" s="489">
        <f t="shared" si="3"/>
        <v>5.3280000000000003</v>
      </c>
    </row>
    <row r="52" spans="1:48" ht="33">
      <c r="A52" s="469" t="s">
        <v>77</v>
      </c>
      <c r="B52" s="470"/>
      <c r="C52" s="471"/>
      <c r="D52" s="472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4" t="s">
        <v>62</v>
      </c>
      <c r="T52" s="473"/>
      <c r="U52" s="473"/>
      <c r="V52" s="473"/>
      <c r="W52" s="473"/>
      <c r="X52" s="473"/>
      <c r="Y52" s="473"/>
      <c r="Z52" s="474" t="s">
        <v>11</v>
      </c>
      <c r="AA52" s="474"/>
      <c r="AB52" s="474"/>
      <c r="AC52" s="473"/>
      <c r="AD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75"/>
      <c r="AT52" s="947" t="s">
        <v>8</v>
      </c>
      <c r="AU52" s="945"/>
      <c r="AV52" s="235"/>
    </row>
    <row r="53" spans="1:48" ht="33">
      <c r="A53" s="449"/>
      <c r="B53" s="427"/>
      <c r="C53" s="476" t="s">
        <v>76</v>
      </c>
      <c r="D53" s="976" t="s">
        <v>18</v>
      </c>
      <c r="E53" s="977"/>
      <c r="F53" s="977"/>
      <c r="G53" s="977"/>
      <c r="H53" s="977"/>
      <c r="I53" s="977"/>
      <c r="J53" s="977"/>
      <c r="K53" s="977"/>
      <c r="L53" s="977"/>
      <c r="M53" s="977"/>
      <c r="N53" s="978"/>
      <c r="O53" s="460"/>
      <c r="P53" s="976" t="s">
        <v>19</v>
      </c>
      <c r="Q53" s="977"/>
      <c r="R53" s="977"/>
      <c r="S53" s="977"/>
      <c r="T53" s="977"/>
      <c r="U53" s="977"/>
      <c r="V53" s="977"/>
      <c r="W53" s="977"/>
      <c r="X53" s="977"/>
      <c r="Y53" s="977"/>
      <c r="Z53" s="977"/>
      <c r="AA53" s="977"/>
      <c r="AB53" s="978"/>
      <c r="AC53" s="976" t="s">
        <v>20</v>
      </c>
      <c r="AD53" s="977"/>
      <c r="AE53" s="977"/>
      <c r="AF53" s="977"/>
      <c r="AG53" s="977"/>
      <c r="AH53" s="978"/>
      <c r="AI53" s="976" t="s">
        <v>21</v>
      </c>
      <c r="AJ53" s="977"/>
      <c r="AK53" s="977"/>
      <c r="AL53" s="977"/>
      <c r="AM53" s="977"/>
      <c r="AN53" s="977"/>
      <c r="AO53" s="978"/>
      <c r="AP53" s="477" t="s">
        <v>16</v>
      </c>
      <c r="AQ53" s="478"/>
      <c r="AR53" s="478"/>
      <c r="AS53" s="448"/>
      <c r="AT53" s="953" t="s">
        <v>3</v>
      </c>
      <c r="AU53" s="948"/>
      <c r="AV53" s="235"/>
    </row>
    <row r="54" spans="1:48" ht="33">
      <c r="A54" s="450"/>
      <c r="B54" s="476"/>
      <c r="C54" s="476" t="s">
        <v>75</v>
      </c>
      <c r="D54" s="979"/>
      <c r="E54" s="980"/>
      <c r="F54" s="980"/>
      <c r="G54" s="980"/>
      <c r="H54" s="980"/>
      <c r="I54" s="980"/>
      <c r="J54" s="980"/>
      <c r="K54" s="980"/>
      <c r="L54" s="980"/>
      <c r="M54" s="980"/>
      <c r="N54" s="981"/>
      <c r="O54" s="479"/>
      <c r="P54" s="979"/>
      <c r="Q54" s="980"/>
      <c r="R54" s="980"/>
      <c r="S54" s="980"/>
      <c r="T54" s="980"/>
      <c r="U54" s="980"/>
      <c r="V54" s="980"/>
      <c r="W54" s="980"/>
      <c r="X54" s="980"/>
      <c r="Y54" s="980"/>
      <c r="Z54" s="980"/>
      <c r="AA54" s="980"/>
      <c r="AB54" s="981"/>
      <c r="AC54" s="979"/>
      <c r="AD54" s="980"/>
      <c r="AE54" s="980"/>
      <c r="AF54" s="980"/>
      <c r="AG54" s="980"/>
      <c r="AH54" s="981"/>
      <c r="AI54" s="979"/>
      <c r="AJ54" s="980"/>
      <c r="AK54" s="980"/>
      <c r="AL54" s="980"/>
      <c r="AM54" s="980"/>
      <c r="AN54" s="980"/>
      <c r="AO54" s="981"/>
      <c r="AP54" s="480" t="s">
        <v>17</v>
      </c>
      <c r="AQ54" s="481"/>
      <c r="AR54" s="481"/>
      <c r="AS54" s="482"/>
      <c r="AT54" s="954" t="s">
        <v>57</v>
      </c>
      <c r="AU54" s="955"/>
      <c r="AV54" s="233"/>
    </row>
    <row r="55" spans="1:48" ht="59.25" customHeight="1">
      <c r="A55" s="450" t="s">
        <v>78</v>
      </c>
      <c r="B55" s="476" t="s">
        <v>79</v>
      </c>
      <c r="C55" s="476" t="s">
        <v>9</v>
      </c>
      <c r="D55" s="1000" t="str">
        <f>D22</f>
        <v xml:space="preserve">каша пшенная молочная с маслом </v>
      </c>
      <c r="E55" s="1001"/>
      <c r="F55" s="529"/>
      <c r="G55" s="1000">
        <f>G22</f>
        <v>0</v>
      </c>
      <c r="H55" s="1001"/>
      <c r="I55" s="529"/>
      <c r="J55" s="1000" t="str">
        <f>J22</f>
        <v>Сыр порциями</v>
      </c>
      <c r="K55" s="1001"/>
      <c r="L55" s="529"/>
      <c r="M55" s="1000" t="str">
        <f>M22</f>
        <v xml:space="preserve"> пшеничный/ржаной</v>
      </c>
      <c r="N55" s="1001"/>
      <c r="O55" s="529"/>
      <c r="P55" s="1000" t="str">
        <f>P22</f>
        <v>Чай с лим и мятой</v>
      </c>
      <c r="Q55" s="1001"/>
      <c r="R55" s="529"/>
      <c r="S55" s="1000">
        <f>S22</f>
        <v>0</v>
      </c>
      <c r="T55" s="1001"/>
      <c r="U55" s="529"/>
      <c r="V55" s="1000" t="str">
        <f>V22</f>
        <v>рис отварной</v>
      </c>
      <c r="W55" s="1001"/>
      <c r="X55" s="529"/>
      <c r="Y55" s="1000" t="str">
        <f>Y22</f>
        <v>Сыр порциями</v>
      </c>
      <c r="Z55" s="1001"/>
      <c r="AA55" s="529"/>
      <c r="AB55" s="1000" t="str">
        <f>AB22</f>
        <v>суп куриный с вермишелью</v>
      </c>
      <c r="AC55" s="1001"/>
      <c r="AD55" s="529"/>
      <c r="AE55" s="1000" t="str">
        <f>AE22</f>
        <v>котлета домашняя</v>
      </c>
      <c r="AF55" s="1001"/>
      <c r="AG55" s="529"/>
      <c r="AH55" s="1000" t="str">
        <f>AH22</f>
        <v>Хлеб пшеничный/ржаной</v>
      </c>
      <c r="AI55" s="1001"/>
      <c r="AJ55" s="529"/>
      <c r="AK55" s="1000" t="str">
        <f>AK22</f>
        <v>напиток из шиповника</v>
      </c>
      <c r="AL55" s="1001"/>
      <c r="AM55" s="252"/>
      <c r="AN55" s="866">
        <f>AN22</f>
        <v>0</v>
      </c>
      <c r="AO55" s="867"/>
      <c r="AP55" s="866"/>
      <c r="AQ55" s="867"/>
      <c r="AR55" s="866"/>
      <c r="AS55" s="867"/>
      <c r="AT55" s="436"/>
      <c r="AU55" s="483"/>
      <c r="AV55" s="426"/>
    </row>
    <row r="56" spans="1:48">
      <c r="A56" s="450"/>
      <c r="B56" s="476"/>
      <c r="C56" s="476" t="s">
        <v>10</v>
      </c>
      <c r="D56" s="1002"/>
      <c r="E56" s="1003"/>
      <c r="F56" s="530"/>
      <c r="G56" s="1002"/>
      <c r="H56" s="1003"/>
      <c r="I56" s="530"/>
      <c r="J56" s="1002"/>
      <c r="K56" s="1003"/>
      <c r="L56" s="530"/>
      <c r="M56" s="1002"/>
      <c r="N56" s="1003"/>
      <c r="O56" s="530"/>
      <c r="P56" s="1002"/>
      <c r="Q56" s="1003"/>
      <c r="R56" s="530"/>
      <c r="S56" s="1002"/>
      <c r="T56" s="1003"/>
      <c r="U56" s="530"/>
      <c r="V56" s="1002"/>
      <c r="W56" s="1003"/>
      <c r="X56" s="530"/>
      <c r="Y56" s="1002"/>
      <c r="Z56" s="1003"/>
      <c r="AA56" s="530"/>
      <c r="AB56" s="1002"/>
      <c r="AC56" s="1003"/>
      <c r="AD56" s="530"/>
      <c r="AE56" s="1002"/>
      <c r="AF56" s="1003"/>
      <c r="AG56" s="530"/>
      <c r="AH56" s="1002"/>
      <c r="AI56" s="1003"/>
      <c r="AJ56" s="530"/>
      <c r="AK56" s="1002"/>
      <c r="AL56" s="1003"/>
      <c r="AM56" s="254"/>
      <c r="AN56" s="868"/>
      <c r="AO56" s="869"/>
      <c r="AP56" s="868"/>
      <c r="AQ56" s="869"/>
      <c r="AR56" s="868"/>
      <c r="AS56" s="869"/>
      <c r="AT56" s="437" t="s">
        <v>6</v>
      </c>
      <c r="AU56" s="476" t="s">
        <v>4</v>
      </c>
      <c r="AV56" s="476"/>
    </row>
    <row r="57" spans="1:48">
      <c r="A57" s="482"/>
      <c r="B57" s="428"/>
      <c r="C57" s="428"/>
      <c r="D57" s="1004"/>
      <c r="E57" s="1005"/>
      <c r="F57" s="531"/>
      <c r="G57" s="1004"/>
      <c r="H57" s="1005"/>
      <c r="I57" s="531"/>
      <c r="J57" s="1004"/>
      <c r="K57" s="1005"/>
      <c r="L57" s="531"/>
      <c r="M57" s="1004"/>
      <c r="N57" s="1005"/>
      <c r="O57" s="531"/>
      <c r="P57" s="1004"/>
      <c r="Q57" s="1005"/>
      <c r="R57" s="531"/>
      <c r="S57" s="1004"/>
      <c r="T57" s="1005"/>
      <c r="U57" s="531"/>
      <c r="V57" s="1004"/>
      <c r="W57" s="1005"/>
      <c r="X57" s="531"/>
      <c r="Y57" s="1004"/>
      <c r="Z57" s="1005"/>
      <c r="AA57" s="531"/>
      <c r="AB57" s="1004"/>
      <c r="AC57" s="1005"/>
      <c r="AD57" s="531"/>
      <c r="AE57" s="1004"/>
      <c r="AF57" s="1005"/>
      <c r="AG57" s="531"/>
      <c r="AH57" s="1004"/>
      <c r="AI57" s="1005"/>
      <c r="AJ57" s="531"/>
      <c r="AK57" s="1004"/>
      <c r="AL57" s="1005"/>
      <c r="AM57" s="255"/>
      <c r="AN57" s="870"/>
      <c r="AO57" s="871"/>
      <c r="AP57" s="870"/>
      <c r="AQ57" s="871"/>
      <c r="AR57" s="870"/>
      <c r="AS57" s="871"/>
      <c r="AT57" s="438" t="s">
        <v>7</v>
      </c>
      <c r="AU57" s="428" t="s">
        <v>5</v>
      </c>
      <c r="AV57" s="428"/>
    </row>
    <row r="58" spans="1:48">
      <c r="A58" s="484">
        <v>1</v>
      </c>
      <c r="B58" s="485">
        <v>2</v>
      </c>
      <c r="C58" s="485">
        <v>3</v>
      </c>
      <c r="D58" s="532">
        <v>4</v>
      </c>
      <c r="E58" s="532">
        <v>5</v>
      </c>
      <c r="F58" s="532"/>
      <c r="G58" s="532">
        <v>6</v>
      </c>
      <c r="H58" s="532">
        <v>7</v>
      </c>
      <c r="I58" s="532"/>
      <c r="J58" s="532">
        <v>8</v>
      </c>
      <c r="K58" s="532">
        <v>9</v>
      </c>
      <c r="L58" s="532"/>
      <c r="M58" s="532">
        <v>10</v>
      </c>
      <c r="N58" s="532">
        <v>11</v>
      </c>
      <c r="O58" s="532"/>
      <c r="P58" s="532">
        <v>12</v>
      </c>
      <c r="Q58" s="532">
        <v>13</v>
      </c>
      <c r="R58" s="532"/>
      <c r="S58" s="532">
        <v>22</v>
      </c>
      <c r="T58" s="532">
        <v>23</v>
      </c>
      <c r="U58" s="532"/>
      <c r="V58" s="532">
        <v>20</v>
      </c>
      <c r="W58" s="532">
        <v>21</v>
      </c>
      <c r="X58" s="532"/>
      <c r="Y58" s="532">
        <v>18</v>
      </c>
      <c r="Z58" s="532">
        <v>19</v>
      </c>
      <c r="AA58" s="532"/>
      <c r="AB58" s="533">
        <v>20</v>
      </c>
      <c r="AC58" s="532">
        <v>21</v>
      </c>
      <c r="AD58" s="532"/>
      <c r="AE58" s="532">
        <v>22</v>
      </c>
      <c r="AF58" s="532">
        <v>23</v>
      </c>
      <c r="AG58" s="532"/>
      <c r="AH58" s="532">
        <v>24</v>
      </c>
      <c r="AI58" s="532">
        <v>25</v>
      </c>
      <c r="AJ58" s="532"/>
      <c r="AK58" s="532">
        <v>26</v>
      </c>
      <c r="AL58" s="532">
        <v>27</v>
      </c>
      <c r="AM58" s="485"/>
      <c r="AN58" s="485">
        <v>28</v>
      </c>
      <c r="AO58" s="485">
        <v>29</v>
      </c>
      <c r="AP58" s="485">
        <v>30</v>
      </c>
      <c r="AQ58" s="485">
        <v>31</v>
      </c>
      <c r="AR58" s="485">
        <v>32</v>
      </c>
      <c r="AS58" s="429">
        <v>33</v>
      </c>
      <c r="AT58" s="439">
        <v>34</v>
      </c>
      <c r="AU58" s="429">
        <v>35</v>
      </c>
      <c r="AV58" s="429"/>
    </row>
    <row r="59" spans="1:48">
      <c r="A59" s="227" t="s">
        <v>37</v>
      </c>
      <c r="B59" s="452"/>
      <c r="C59" s="487" t="s">
        <v>195</v>
      </c>
      <c r="D59" s="534"/>
      <c r="E59" s="534"/>
      <c r="F59" s="534"/>
      <c r="G59" s="534"/>
      <c r="H59" s="534"/>
      <c r="I59" s="534"/>
      <c r="J59" s="534"/>
      <c r="K59" s="534"/>
      <c r="L59" s="534"/>
      <c r="M59" s="534"/>
      <c r="N59" s="534"/>
      <c r="O59" s="534"/>
      <c r="P59" s="534"/>
      <c r="Q59" s="534"/>
      <c r="R59" s="534"/>
      <c r="S59" s="534"/>
      <c r="T59" s="534"/>
      <c r="U59" s="534"/>
      <c r="V59" s="534"/>
      <c r="W59" s="534"/>
      <c r="X59" s="534"/>
      <c r="Y59" s="534"/>
      <c r="Z59" s="534"/>
      <c r="AA59" s="534"/>
      <c r="AB59" s="534"/>
      <c r="AC59" s="535"/>
      <c r="AD59" s="534">
        <f>AC59*AU59</f>
        <v>0</v>
      </c>
      <c r="AE59" s="534"/>
      <c r="AF59" s="534"/>
      <c r="AG59" s="534">
        <f>AF59*AU59</f>
        <v>0</v>
      </c>
      <c r="AH59" s="534"/>
      <c r="AI59" s="534"/>
      <c r="AJ59" s="534"/>
      <c r="AK59" s="534"/>
      <c r="AL59" s="534"/>
      <c r="AM59" s="452"/>
      <c r="AN59" s="452"/>
      <c r="AO59" s="452"/>
      <c r="AP59" s="452"/>
      <c r="AQ59" s="452"/>
      <c r="AR59" s="452"/>
      <c r="AS59" s="452"/>
      <c r="AT59" s="299">
        <f>E59+H59+K59+N59+Q59+T59+W59+Z59+AC59+AF59+AI59+AL59+AO59+AQ59+AS59</f>
        <v>0</v>
      </c>
      <c r="AU59" s="308"/>
      <c r="AV59" s="430">
        <f>AT59*AU59</f>
        <v>0</v>
      </c>
    </row>
    <row r="60" spans="1:48">
      <c r="A60" s="228" t="s">
        <v>39</v>
      </c>
      <c r="B60" s="490"/>
      <c r="C60" s="487" t="s">
        <v>195</v>
      </c>
      <c r="D60" s="327"/>
      <c r="E60" s="327"/>
      <c r="F60" s="534"/>
      <c r="G60" s="327"/>
      <c r="H60" s="327"/>
      <c r="I60" s="534"/>
      <c r="J60" s="327"/>
      <c r="K60" s="327"/>
      <c r="L60" s="534"/>
      <c r="M60" s="327"/>
      <c r="N60" s="327"/>
      <c r="O60" s="534"/>
      <c r="P60" s="327"/>
      <c r="Q60" s="327"/>
      <c r="R60" s="534"/>
      <c r="S60" s="327"/>
      <c r="T60" s="327"/>
      <c r="U60" s="534"/>
      <c r="V60" s="327"/>
      <c r="W60" s="327"/>
      <c r="X60" s="534"/>
      <c r="Y60" s="327"/>
      <c r="Z60" s="327"/>
      <c r="AA60" s="534"/>
      <c r="AB60" s="327"/>
      <c r="AC60" s="328"/>
      <c r="AD60" s="534">
        <f t="shared" ref="AD60:AD90" si="4">AC60*AU60</f>
        <v>0</v>
      </c>
      <c r="AE60" s="327"/>
      <c r="AF60" s="327"/>
      <c r="AG60" s="534">
        <f t="shared" ref="AG60:AG90" si="5">AF60*AU60</f>
        <v>0</v>
      </c>
      <c r="AH60" s="327"/>
      <c r="AI60" s="327"/>
      <c r="AJ60" s="534"/>
      <c r="AK60" s="327"/>
      <c r="AL60" s="327"/>
      <c r="AM60" s="452"/>
      <c r="AN60" s="490"/>
      <c r="AO60" s="490"/>
      <c r="AP60" s="490"/>
      <c r="AQ60" s="490"/>
      <c r="AR60" s="490"/>
      <c r="AS60" s="490"/>
      <c r="AT60" s="299">
        <f t="shared" ref="AT60:AT95" si="6">E60+H60+K60+N60+Q60+T60+W60+Z60+AC60+AF60+AI60+AL60+AO60+AQ60+AS60</f>
        <v>0</v>
      </c>
      <c r="AU60" s="310"/>
      <c r="AV60" s="430">
        <f t="shared" ref="AV60:AV95" si="7">AT60*AU60</f>
        <v>0</v>
      </c>
    </row>
    <row r="61" spans="1:48">
      <c r="A61" s="227" t="s">
        <v>40</v>
      </c>
      <c r="B61" s="487"/>
      <c r="C61" s="487" t="s">
        <v>195</v>
      </c>
      <c r="D61" s="325"/>
      <c r="E61" s="325"/>
      <c r="F61" s="534"/>
      <c r="G61" s="325"/>
      <c r="H61" s="325"/>
      <c r="I61" s="534"/>
      <c r="J61" s="325"/>
      <c r="K61" s="325"/>
      <c r="L61" s="534"/>
      <c r="M61" s="325"/>
      <c r="N61" s="325"/>
      <c r="O61" s="534"/>
      <c r="P61" s="325"/>
      <c r="Q61" s="325"/>
      <c r="R61" s="534"/>
      <c r="S61" s="325"/>
      <c r="T61" s="325"/>
      <c r="U61" s="534"/>
      <c r="V61" s="325"/>
      <c r="W61" s="325"/>
      <c r="X61" s="534"/>
      <c r="Y61" s="325"/>
      <c r="Z61" s="325"/>
      <c r="AA61" s="534"/>
      <c r="AB61" s="325"/>
      <c r="AC61" s="326"/>
      <c r="AD61" s="534">
        <f t="shared" si="4"/>
        <v>0</v>
      </c>
      <c r="AE61" s="325">
        <v>2E-3</v>
      </c>
      <c r="AF61" s="325">
        <f>AE61*AE26</f>
        <v>4.8000000000000001E-2</v>
      </c>
      <c r="AG61" s="534">
        <f t="shared" si="5"/>
        <v>3.7440000000000002</v>
      </c>
      <c r="AH61" s="325"/>
      <c r="AI61" s="325"/>
      <c r="AJ61" s="534"/>
      <c r="AK61" s="325"/>
      <c r="AL61" s="325"/>
      <c r="AM61" s="452"/>
      <c r="AN61" s="487"/>
      <c r="AO61" s="487"/>
      <c r="AP61" s="487"/>
      <c r="AQ61" s="487"/>
      <c r="AR61" s="487"/>
      <c r="AS61" s="487"/>
      <c r="AT61" s="299">
        <f t="shared" si="6"/>
        <v>4.8000000000000001E-2</v>
      </c>
      <c r="AU61" s="311">
        <v>78</v>
      </c>
      <c r="AV61" s="430">
        <f t="shared" si="7"/>
        <v>3.7440000000000002</v>
      </c>
    </row>
    <row r="62" spans="1:48" ht="60">
      <c r="A62" s="225" t="s">
        <v>41</v>
      </c>
      <c r="B62" s="487"/>
      <c r="C62" s="487" t="s">
        <v>195</v>
      </c>
      <c r="D62" s="325"/>
      <c r="E62" s="325">
        <f>D62*D26</f>
        <v>0</v>
      </c>
      <c r="F62" s="534"/>
      <c r="G62" s="325"/>
      <c r="H62" s="325"/>
      <c r="I62" s="534"/>
      <c r="J62" s="325"/>
      <c r="K62" s="325"/>
      <c r="L62" s="534"/>
      <c r="M62" s="325"/>
      <c r="N62" s="325"/>
      <c r="O62" s="534"/>
      <c r="P62" s="325"/>
      <c r="Q62" s="325"/>
      <c r="R62" s="534"/>
      <c r="S62" s="325"/>
      <c r="T62" s="325"/>
      <c r="U62" s="534"/>
      <c r="V62" s="325">
        <v>0.05</v>
      </c>
      <c r="W62" s="325">
        <f>V62*V26</f>
        <v>1.2000000000000002</v>
      </c>
      <c r="X62" s="534"/>
      <c r="Y62" s="325"/>
      <c r="Z62" s="325"/>
      <c r="AA62" s="534"/>
      <c r="AB62" s="325"/>
      <c r="AC62" s="326"/>
      <c r="AD62" s="534">
        <f t="shared" si="4"/>
        <v>0</v>
      </c>
      <c r="AE62" s="325"/>
      <c r="AF62" s="325">
        <f>AE62*AE26</f>
        <v>0</v>
      </c>
      <c r="AG62" s="534">
        <f t="shared" si="5"/>
        <v>0</v>
      </c>
      <c r="AH62" s="325"/>
      <c r="AI62" s="325"/>
      <c r="AJ62" s="534"/>
      <c r="AK62" s="325"/>
      <c r="AL62" s="325"/>
      <c r="AM62" s="452"/>
      <c r="AN62" s="487"/>
      <c r="AO62" s="487"/>
      <c r="AP62" s="487"/>
      <c r="AQ62" s="487"/>
      <c r="AR62" s="487"/>
      <c r="AS62" s="487"/>
      <c r="AT62" s="300">
        <f t="shared" si="6"/>
        <v>1.2000000000000002</v>
      </c>
      <c r="AU62" s="311">
        <v>130.5</v>
      </c>
      <c r="AV62" s="430">
        <f t="shared" si="7"/>
        <v>156.60000000000002</v>
      </c>
    </row>
    <row r="63" spans="1:48">
      <c r="A63" s="225" t="s">
        <v>42</v>
      </c>
      <c r="B63" s="487"/>
      <c r="C63" s="487" t="s">
        <v>195</v>
      </c>
      <c r="D63" s="325">
        <v>3.3000000000000002E-2</v>
      </c>
      <c r="E63" s="325">
        <f>D63*D26</f>
        <v>0.66</v>
      </c>
      <c r="F63" s="534"/>
      <c r="G63" s="325"/>
      <c r="H63" s="325"/>
      <c r="I63" s="534"/>
      <c r="J63" s="325"/>
      <c r="K63" s="325"/>
      <c r="L63" s="534"/>
      <c r="M63" s="325"/>
      <c r="N63" s="325"/>
      <c r="O63" s="534"/>
      <c r="P63" s="325"/>
      <c r="Q63" s="325"/>
      <c r="R63" s="534"/>
      <c r="S63" s="325"/>
      <c r="T63" s="325"/>
      <c r="U63" s="534"/>
      <c r="V63" s="325"/>
      <c r="W63" s="325"/>
      <c r="X63" s="534"/>
      <c r="Y63" s="325"/>
      <c r="Z63" s="325"/>
      <c r="AA63" s="534"/>
      <c r="AB63" s="325"/>
      <c r="AC63" s="326"/>
      <c r="AD63" s="534">
        <f t="shared" si="4"/>
        <v>0</v>
      </c>
      <c r="AE63" s="325"/>
      <c r="AF63" s="325"/>
      <c r="AG63" s="534">
        <f t="shared" si="5"/>
        <v>0</v>
      </c>
      <c r="AH63" s="325"/>
      <c r="AI63" s="325"/>
      <c r="AJ63" s="534"/>
      <c r="AK63" s="325"/>
      <c r="AL63" s="325"/>
      <c r="AM63" s="452"/>
      <c r="AN63" s="487"/>
      <c r="AO63" s="487"/>
      <c r="AP63" s="487"/>
      <c r="AQ63" s="487"/>
      <c r="AR63" s="487"/>
      <c r="AS63" s="487"/>
      <c r="AT63" s="299">
        <f t="shared" si="6"/>
        <v>0.66</v>
      </c>
      <c r="AU63" s="311">
        <v>81</v>
      </c>
      <c r="AV63" s="430">
        <f t="shared" si="7"/>
        <v>53.46</v>
      </c>
    </row>
    <row r="64" spans="1:48">
      <c r="A64" s="225" t="s">
        <v>288</v>
      </c>
      <c r="B64" s="487"/>
      <c r="C64" s="487" t="s">
        <v>195</v>
      </c>
      <c r="D64" s="325"/>
      <c r="E64" s="325"/>
      <c r="F64" s="534"/>
      <c r="G64" s="325"/>
      <c r="H64" s="325"/>
      <c r="I64" s="534"/>
      <c r="J64" s="325"/>
      <c r="K64" s="325"/>
      <c r="L64" s="534"/>
      <c r="M64" s="325"/>
      <c r="N64" s="325"/>
      <c r="O64" s="534"/>
      <c r="P64" s="325"/>
      <c r="Q64" s="325"/>
      <c r="R64" s="534"/>
      <c r="S64" s="325"/>
      <c r="T64" s="325"/>
      <c r="U64" s="534"/>
      <c r="V64" s="325"/>
      <c r="W64" s="325"/>
      <c r="X64" s="534"/>
      <c r="Y64" s="325"/>
      <c r="Z64" s="325"/>
      <c r="AA64" s="534"/>
      <c r="AB64" s="325">
        <v>1.2E-2</v>
      </c>
      <c r="AC64" s="326">
        <f>AB64*AB26</f>
        <v>0.28800000000000003</v>
      </c>
      <c r="AD64" s="534">
        <f t="shared" si="4"/>
        <v>22.032000000000004</v>
      </c>
      <c r="AE64" s="325"/>
      <c r="AF64" s="325"/>
      <c r="AG64" s="534">
        <f t="shared" si="5"/>
        <v>0</v>
      </c>
      <c r="AH64" s="325"/>
      <c r="AI64" s="325"/>
      <c r="AJ64" s="534"/>
      <c r="AK64" s="325"/>
      <c r="AL64" s="325"/>
      <c r="AM64" s="452"/>
      <c r="AN64" s="487"/>
      <c r="AO64" s="487"/>
      <c r="AP64" s="487"/>
      <c r="AQ64" s="487"/>
      <c r="AR64" s="487"/>
      <c r="AS64" s="487"/>
      <c r="AT64" s="299">
        <f t="shared" si="6"/>
        <v>0.28800000000000003</v>
      </c>
      <c r="AU64" s="311">
        <v>76.5</v>
      </c>
      <c r="AV64" s="430">
        <f t="shared" si="7"/>
        <v>22.032000000000004</v>
      </c>
    </row>
    <row r="65" spans="1:48" ht="60">
      <c r="A65" s="289" t="s">
        <v>219</v>
      </c>
      <c r="B65" s="487"/>
      <c r="C65" s="487" t="s">
        <v>195</v>
      </c>
      <c r="D65" s="325"/>
      <c r="E65" s="325"/>
      <c r="F65" s="534"/>
      <c r="G65" s="325"/>
      <c r="H65" s="325"/>
      <c r="I65" s="534"/>
      <c r="J65" s="325"/>
      <c r="K65" s="325"/>
      <c r="L65" s="534"/>
      <c r="M65" s="325"/>
      <c r="N65" s="325"/>
      <c r="O65" s="534"/>
      <c r="P65" s="325"/>
      <c r="Q65" s="325"/>
      <c r="R65" s="534"/>
      <c r="S65" s="325"/>
      <c r="T65" s="325"/>
      <c r="U65" s="534"/>
      <c r="V65" s="325"/>
      <c r="W65" s="325"/>
      <c r="X65" s="534"/>
      <c r="Y65" s="325"/>
      <c r="Z65" s="325"/>
      <c r="AA65" s="534"/>
      <c r="AB65" s="325"/>
      <c r="AC65" s="326"/>
      <c r="AD65" s="534">
        <f t="shared" si="4"/>
        <v>0</v>
      </c>
      <c r="AE65" s="325"/>
      <c r="AF65" s="325"/>
      <c r="AG65" s="534">
        <f t="shared" si="5"/>
        <v>0</v>
      </c>
      <c r="AH65" s="325"/>
      <c r="AI65" s="325"/>
      <c r="AJ65" s="534"/>
      <c r="AK65" s="325"/>
      <c r="AL65" s="325"/>
      <c r="AM65" s="452"/>
      <c r="AN65" s="487"/>
      <c r="AO65" s="487"/>
      <c r="AP65" s="487"/>
      <c r="AQ65" s="487"/>
      <c r="AR65" s="487"/>
      <c r="AS65" s="487"/>
      <c r="AT65" s="300">
        <f t="shared" si="6"/>
        <v>0</v>
      </c>
      <c r="AU65" s="311">
        <v>73.5</v>
      </c>
      <c r="AV65" s="430">
        <f t="shared" si="7"/>
        <v>0</v>
      </c>
    </row>
    <row r="66" spans="1:48">
      <c r="A66" s="225" t="s">
        <v>43</v>
      </c>
      <c r="B66" s="487"/>
      <c r="C66" s="487" t="s">
        <v>195</v>
      </c>
      <c r="D66" s="325"/>
      <c r="E66" s="325"/>
      <c r="F66" s="534"/>
      <c r="G66" s="325"/>
      <c r="H66" s="325"/>
      <c r="I66" s="534"/>
      <c r="J66" s="325"/>
      <c r="K66" s="325"/>
      <c r="L66" s="534"/>
      <c r="M66" s="325"/>
      <c r="N66" s="325"/>
      <c r="O66" s="534"/>
      <c r="P66" s="325"/>
      <c r="Q66" s="325"/>
      <c r="R66" s="534"/>
      <c r="S66" s="325"/>
      <c r="T66" s="325"/>
      <c r="U66" s="534"/>
      <c r="V66" s="325"/>
      <c r="W66" s="325"/>
      <c r="X66" s="534"/>
      <c r="Y66" s="325"/>
      <c r="Z66" s="325"/>
      <c r="AA66" s="534"/>
      <c r="AB66" s="325"/>
      <c r="AC66" s="326"/>
      <c r="AD66" s="534">
        <f t="shared" si="4"/>
        <v>0</v>
      </c>
      <c r="AE66" s="325"/>
      <c r="AF66" s="325"/>
      <c r="AG66" s="534">
        <f t="shared" si="5"/>
        <v>0</v>
      </c>
      <c r="AH66" s="325"/>
      <c r="AI66" s="325"/>
      <c r="AJ66" s="534"/>
      <c r="AK66" s="325"/>
      <c r="AL66" s="325"/>
      <c r="AM66" s="452"/>
      <c r="AN66" s="487"/>
      <c r="AO66" s="487"/>
      <c r="AP66" s="487"/>
      <c r="AQ66" s="487"/>
      <c r="AR66" s="487"/>
      <c r="AS66" s="487"/>
      <c r="AT66" s="299">
        <f t="shared" si="6"/>
        <v>0</v>
      </c>
      <c r="AU66" s="311"/>
      <c r="AV66" s="430">
        <f t="shared" si="7"/>
        <v>0</v>
      </c>
    </row>
    <row r="67" spans="1:48">
      <c r="A67" s="225" t="s">
        <v>193</v>
      </c>
      <c r="B67" s="487"/>
      <c r="C67" s="487" t="s">
        <v>195</v>
      </c>
      <c r="D67" s="325"/>
      <c r="E67" s="325"/>
      <c r="F67" s="534"/>
      <c r="G67" s="325"/>
      <c r="H67" s="325"/>
      <c r="I67" s="534"/>
      <c r="J67" s="325"/>
      <c r="K67" s="325"/>
      <c r="L67" s="534"/>
      <c r="M67" s="325"/>
      <c r="N67" s="325"/>
      <c r="O67" s="534"/>
      <c r="P67" s="325"/>
      <c r="Q67" s="325"/>
      <c r="R67" s="534"/>
      <c r="S67" s="325"/>
      <c r="T67" s="325"/>
      <c r="U67" s="534"/>
      <c r="V67" s="325"/>
      <c r="W67" s="325"/>
      <c r="X67" s="534"/>
      <c r="Y67" s="325"/>
      <c r="Z67" s="325"/>
      <c r="AA67" s="534"/>
      <c r="AB67" s="325"/>
      <c r="AC67" s="326"/>
      <c r="AD67" s="534">
        <f t="shared" si="4"/>
        <v>0</v>
      </c>
      <c r="AE67" s="325"/>
      <c r="AF67" s="325"/>
      <c r="AG67" s="534">
        <f t="shared" si="5"/>
        <v>0</v>
      </c>
      <c r="AH67" s="325"/>
      <c r="AI67" s="325"/>
      <c r="AJ67" s="534"/>
      <c r="AK67" s="325"/>
      <c r="AL67" s="325"/>
      <c r="AM67" s="452"/>
      <c r="AN67" s="487"/>
      <c r="AO67" s="487"/>
      <c r="AP67" s="487"/>
      <c r="AQ67" s="487"/>
      <c r="AR67" s="487"/>
      <c r="AS67" s="487"/>
      <c r="AT67" s="299">
        <f t="shared" si="6"/>
        <v>0</v>
      </c>
      <c r="AU67" s="311"/>
      <c r="AV67" s="430">
        <f t="shared" si="7"/>
        <v>0</v>
      </c>
    </row>
    <row r="68" spans="1:48">
      <c r="A68" s="225" t="s">
        <v>44</v>
      </c>
      <c r="B68" s="487"/>
      <c r="C68" s="487" t="s">
        <v>195</v>
      </c>
      <c r="D68" s="325"/>
      <c r="E68" s="325"/>
      <c r="F68" s="534"/>
      <c r="G68" s="325"/>
      <c r="H68" s="325"/>
      <c r="I68" s="534"/>
      <c r="J68" s="325"/>
      <c r="K68" s="325"/>
      <c r="L68" s="534"/>
      <c r="M68" s="325"/>
      <c r="N68" s="325"/>
      <c r="O68" s="534"/>
      <c r="P68" s="325"/>
      <c r="Q68" s="325"/>
      <c r="R68" s="534"/>
      <c r="S68" s="325"/>
      <c r="T68" s="325"/>
      <c r="U68" s="534"/>
      <c r="V68" s="325"/>
      <c r="W68" s="325"/>
      <c r="X68" s="534"/>
      <c r="Y68" s="325"/>
      <c r="Z68" s="325"/>
      <c r="AA68" s="534"/>
      <c r="AB68" s="325"/>
      <c r="AC68" s="326"/>
      <c r="AD68" s="534">
        <f t="shared" si="4"/>
        <v>0</v>
      </c>
      <c r="AE68" s="325"/>
      <c r="AF68" s="325"/>
      <c r="AG68" s="534">
        <f t="shared" si="5"/>
        <v>0</v>
      </c>
      <c r="AH68" s="325"/>
      <c r="AI68" s="325"/>
      <c r="AJ68" s="534"/>
      <c r="AK68" s="325"/>
      <c r="AL68" s="325"/>
      <c r="AM68" s="452"/>
      <c r="AN68" s="487"/>
      <c r="AO68" s="487"/>
      <c r="AP68" s="487"/>
      <c r="AQ68" s="487"/>
      <c r="AR68" s="487"/>
      <c r="AS68" s="487"/>
      <c r="AT68" s="299">
        <f t="shared" si="6"/>
        <v>0</v>
      </c>
      <c r="AU68" s="311"/>
      <c r="AV68" s="430">
        <f t="shared" si="7"/>
        <v>0</v>
      </c>
    </row>
    <row r="69" spans="1:48" ht="60">
      <c r="A69" s="225" t="s">
        <v>45</v>
      </c>
      <c r="B69" s="487"/>
      <c r="C69" s="487" t="s">
        <v>195</v>
      </c>
      <c r="D69" s="325">
        <v>5.0000000000000001E-3</v>
      </c>
      <c r="E69" s="325">
        <f>D69*D26</f>
        <v>0.1</v>
      </c>
      <c r="F69" s="534"/>
      <c r="G69" s="325"/>
      <c r="H69" s="325"/>
      <c r="I69" s="534"/>
      <c r="J69" s="325"/>
      <c r="K69" s="325"/>
      <c r="L69" s="534"/>
      <c r="M69" s="325"/>
      <c r="N69" s="325"/>
      <c r="O69" s="534"/>
      <c r="P69" s="325">
        <v>1.2E-2</v>
      </c>
      <c r="Q69" s="325">
        <f>P69*P26</f>
        <v>0.24</v>
      </c>
      <c r="R69" s="534"/>
      <c r="S69" s="325"/>
      <c r="T69" s="325"/>
      <c r="U69" s="534"/>
      <c r="V69" s="325"/>
      <c r="W69" s="325"/>
      <c r="X69" s="534"/>
      <c r="Y69" s="325"/>
      <c r="Z69" s="325"/>
      <c r="AA69" s="534"/>
      <c r="AB69" s="325"/>
      <c r="AC69" s="326"/>
      <c r="AD69" s="534">
        <f t="shared" si="4"/>
        <v>0</v>
      </c>
      <c r="AE69" s="325"/>
      <c r="AF69" s="325"/>
      <c r="AG69" s="534">
        <f t="shared" si="5"/>
        <v>0</v>
      </c>
      <c r="AH69" s="325"/>
      <c r="AI69" s="325"/>
      <c r="AJ69" s="534"/>
      <c r="AK69" s="325">
        <v>1.4999999999999999E-2</v>
      </c>
      <c r="AL69" s="325">
        <f>AK69*AK26</f>
        <v>0.36</v>
      </c>
      <c r="AM69" s="452"/>
      <c r="AN69" s="487"/>
      <c r="AO69" s="487"/>
      <c r="AP69" s="487"/>
      <c r="AQ69" s="487"/>
      <c r="AR69" s="487"/>
      <c r="AS69" s="487"/>
      <c r="AT69" s="300">
        <f>E69+H69+K69+N69+Q69+T69+W69+Z69+AC69+AF69+AI69+AL69+AO69+AQ69+AS69</f>
        <v>0.7</v>
      </c>
      <c r="AU69" s="311">
        <v>78</v>
      </c>
      <c r="AV69" s="430">
        <f t="shared" si="7"/>
        <v>54.599999999999994</v>
      </c>
    </row>
    <row r="70" spans="1:48">
      <c r="A70" s="225" t="s">
        <v>46</v>
      </c>
      <c r="B70" s="487"/>
      <c r="C70" s="487" t="s">
        <v>195</v>
      </c>
      <c r="D70" s="325"/>
      <c r="E70" s="325"/>
      <c r="F70" s="534"/>
      <c r="G70" s="325"/>
      <c r="H70" s="325"/>
      <c r="I70" s="534"/>
      <c r="J70" s="325"/>
      <c r="K70" s="325"/>
      <c r="L70" s="534"/>
      <c r="M70" s="325"/>
      <c r="N70" s="325"/>
      <c r="O70" s="534"/>
      <c r="P70" s="325"/>
      <c r="Q70" s="325"/>
      <c r="R70" s="534"/>
      <c r="S70" s="325"/>
      <c r="T70" s="325"/>
      <c r="U70" s="534"/>
      <c r="V70" s="325"/>
      <c r="W70" s="325"/>
      <c r="X70" s="534"/>
      <c r="Y70" s="325"/>
      <c r="Z70" s="325"/>
      <c r="AA70" s="534"/>
      <c r="AB70" s="325"/>
      <c r="AC70" s="326"/>
      <c r="AD70" s="534">
        <f t="shared" si="4"/>
        <v>0</v>
      </c>
      <c r="AE70" s="325"/>
      <c r="AF70" s="325"/>
      <c r="AG70" s="534">
        <f t="shared" si="5"/>
        <v>0</v>
      </c>
      <c r="AH70" s="325"/>
      <c r="AI70" s="325"/>
      <c r="AJ70" s="534"/>
      <c r="AK70" s="325"/>
      <c r="AL70" s="325"/>
      <c r="AM70" s="452"/>
      <c r="AN70" s="487"/>
      <c r="AO70" s="487"/>
      <c r="AP70" s="487"/>
      <c r="AQ70" s="487"/>
      <c r="AR70" s="487"/>
      <c r="AS70" s="487"/>
      <c r="AT70" s="299">
        <f t="shared" si="6"/>
        <v>0</v>
      </c>
      <c r="AU70" s="311"/>
      <c r="AV70" s="430">
        <f t="shared" si="7"/>
        <v>0</v>
      </c>
    </row>
    <row r="71" spans="1:48">
      <c r="A71" s="225" t="s">
        <v>47</v>
      </c>
      <c r="B71" s="487"/>
      <c r="C71" s="487" t="s">
        <v>195</v>
      </c>
      <c r="D71" s="325"/>
      <c r="E71" s="325"/>
      <c r="F71" s="534"/>
      <c r="G71" s="325"/>
      <c r="H71" s="325"/>
      <c r="I71" s="534"/>
      <c r="J71" s="325"/>
      <c r="K71" s="325"/>
      <c r="L71" s="534"/>
      <c r="M71" s="325"/>
      <c r="N71" s="325"/>
      <c r="O71" s="534"/>
      <c r="P71" s="325"/>
      <c r="Q71" s="325"/>
      <c r="R71" s="534"/>
      <c r="S71" s="325"/>
      <c r="T71" s="325"/>
      <c r="U71" s="534"/>
      <c r="V71" s="325"/>
      <c r="W71" s="325"/>
      <c r="X71" s="534"/>
      <c r="Y71" s="325"/>
      <c r="Z71" s="325"/>
      <c r="AA71" s="534"/>
      <c r="AB71" s="325"/>
      <c r="AC71" s="326"/>
      <c r="AD71" s="534">
        <f t="shared" si="4"/>
        <v>0</v>
      </c>
      <c r="AE71" s="325"/>
      <c r="AF71" s="325"/>
      <c r="AG71" s="534">
        <f t="shared" si="5"/>
        <v>0</v>
      </c>
      <c r="AH71" s="325"/>
      <c r="AI71" s="325"/>
      <c r="AJ71" s="534"/>
      <c r="AK71" s="325"/>
      <c r="AL71" s="325"/>
      <c r="AM71" s="452"/>
      <c r="AN71" s="487"/>
      <c r="AO71" s="487"/>
      <c r="AP71" s="487"/>
      <c r="AQ71" s="487"/>
      <c r="AR71" s="487"/>
      <c r="AS71" s="487"/>
      <c r="AT71" s="299">
        <f t="shared" si="6"/>
        <v>0</v>
      </c>
      <c r="AU71" s="311">
        <v>135</v>
      </c>
      <c r="AV71" s="430">
        <f t="shared" si="7"/>
        <v>0</v>
      </c>
    </row>
    <row r="72" spans="1:48" ht="81" customHeight="1">
      <c r="A72" s="225" t="s">
        <v>225</v>
      </c>
      <c r="B72" s="487"/>
      <c r="C72" s="487" t="s">
        <v>195</v>
      </c>
      <c r="D72" s="325"/>
      <c r="E72" s="325"/>
      <c r="F72" s="534"/>
      <c r="G72" s="325"/>
      <c r="H72" s="325"/>
      <c r="I72" s="534"/>
      <c r="J72" s="325"/>
      <c r="K72" s="325"/>
      <c r="L72" s="534"/>
      <c r="M72" s="325"/>
      <c r="N72" s="325"/>
      <c r="O72" s="534"/>
      <c r="P72" s="325"/>
      <c r="Q72" s="325"/>
      <c r="R72" s="534"/>
      <c r="S72" s="325"/>
      <c r="T72" s="325"/>
      <c r="U72" s="534"/>
      <c r="V72" s="325"/>
      <c r="W72" s="325"/>
      <c r="X72" s="534"/>
      <c r="Y72" s="325"/>
      <c r="Z72" s="325"/>
      <c r="AA72" s="534"/>
      <c r="AB72" s="325"/>
      <c r="AC72" s="326"/>
      <c r="AD72" s="534">
        <f t="shared" si="4"/>
        <v>0</v>
      </c>
      <c r="AE72" s="325"/>
      <c r="AF72" s="325"/>
      <c r="AG72" s="534">
        <f t="shared" si="5"/>
        <v>0</v>
      </c>
      <c r="AH72" s="325"/>
      <c r="AI72" s="325"/>
      <c r="AJ72" s="534"/>
      <c r="AK72" s="325"/>
      <c r="AL72" s="325"/>
      <c r="AM72" s="452"/>
      <c r="AN72" s="487"/>
      <c r="AO72" s="487"/>
      <c r="AP72" s="487"/>
      <c r="AQ72" s="487"/>
      <c r="AR72" s="487"/>
      <c r="AS72" s="487"/>
      <c r="AT72" s="299">
        <f t="shared" si="6"/>
        <v>0</v>
      </c>
      <c r="AU72" s="311"/>
      <c r="AV72" s="430">
        <f t="shared" si="7"/>
        <v>0</v>
      </c>
    </row>
    <row r="73" spans="1:48">
      <c r="A73" s="225" t="s">
        <v>248</v>
      </c>
      <c r="B73" s="487"/>
      <c r="C73" s="487" t="s">
        <v>195</v>
      </c>
      <c r="D73" s="325"/>
      <c r="E73" s="325"/>
      <c r="F73" s="325">
        <f>E73</f>
        <v>0</v>
      </c>
      <c r="G73" s="325"/>
      <c r="H73" s="325">
        <f>G73*G26</f>
        <v>0</v>
      </c>
      <c r="I73" s="534"/>
      <c r="J73" s="325"/>
      <c r="K73" s="325"/>
      <c r="L73" s="534"/>
      <c r="M73" s="325"/>
      <c r="N73" s="325"/>
      <c r="O73" s="534"/>
      <c r="P73" s="325"/>
      <c r="Q73" s="325"/>
      <c r="R73" s="534"/>
      <c r="S73" s="325"/>
      <c r="T73" s="325"/>
      <c r="U73" s="534"/>
      <c r="V73" s="325"/>
      <c r="W73" s="325"/>
      <c r="X73" s="534"/>
      <c r="Y73" s="325"/>
      <c r="Z73" s="325"/>
      <c r="AA73" s="534"/>
      <c r="AB73" s="325"/>
      <c r="AC73" s="326"/>
      <c r="AD73" s="534">
        <f t="shared" si="4"/>
        <v>0</v>
      </c>
      <c r="AE73" s="325"/>
      <c r="AF73" s="325"/>
      <c r="AG73" s="534">
        <f t="shared" si="5"/>
        <v>0</v>
      </c>
      <c r="AH73" s="325"/>
      <c r="AI73" s="325"/>
      <c r="AJ73" s="534"/>
      <c r="AK73" s="325"/>
      <c r="AL73" s="325"/>
      <c r="AM73" s="452"/>
      <c r="AN73" s="487"/>
      <c r="AO73" s="487"/>
      <c r="AP73" s="487"/>
      <c r="AQ73" s="487"/>
      <c r="AR73" s="487"/>
      <c r="AS73" s="487"/>
      <c r="AT73" s="299">
        <f t="shared" si="6"/>
        <v>0</v>
      </c>
      <c r="AU73" s="311">
        <v>225</v>
      </c>
      <c r="AV73" s="430">
        <f t="shared" si="7"/>
        <v>0</v>
      </c>
    </row>
    <row r="74" spans="1:48">
      <c r="A74" s="225" t="s">
        <v>226</v>
      </c>
      <c r="B74" s="487"/>
      <c r="C74" s="487" t="s">
        <v>195</v>
      </c>
      <c r="D74" s="325"/>
      <c r="E74" s="325"/>
      <c r="F74" s="534"/>
      <c r="G74" s="325"/>
      <c r="H74" s="325"/>
      <c r="I74" s="534"/>
      <c r="J74" s="325"/>
      <c r="K74" s="325"/>
      <c r="L74" s="534"/>
      <c r="M74" s="325"/>
      <c r="N74" s="325"/>
      <c r="O74" s="534"/>
      <c r="P74" s="325"/>
      <c r="Q74" s="325"/>
      <c r="R74" s="534"/>
      <c r="S74" s="325"/>
      <c r="T74" s="325"/>
      <c r="U74" s="534"/>
      <c r="V74" s="325"/>
      <c r="W74" s="325"/>
      <c r="X74" s="534"/>
      <c r="Y74" s="325"/>
      <c r="Z74" s="325"/>
      <c r="AA74" s="534"/>
      <c r="AB74" s="325"/>
      <c r="AC74" s="326"/>
      <c r="AD74" s="534">
        <f t="shared" si="4"/>
        <v>0</v>
      </c>
      <c r="AE74" s="325"/>
      <c r="AF74" s="325"/>
      <c r="AG74" s="534">
        <f t="shared" si="5"/>
        <v>0</v>
      </c>
      <c r="AH74" s="325"/>
      <c r="AI74" s="325"/>
      <c r="AJ74" s="534"/>
      <c r="AK74" s="325"/>
      <c r="AL74" s="325"/>
      <c r="AM74" s="452"/>
      <c r="AN74" s="487"/>
      <c r="AO74" s="487"/>
      <c r="AP74" s="487"/>
      <c r="AQ74" s="487"/>
      <c r="AR74" s="487"/>
      <c r="AS74" s="487"/>
      <c r="AT74" s="299">
        <f t="shared" si="6"/>
        <v>0</v>
      </c>
      <c r="AU74" s="311"/>
      <c r="AV74" s="430">
        <f t="shared" si="7"/>
        <v>0</v>
      </c>
    </row>
    <row r="75" spans="1:48">
      <c r="A75" s="225" t="s">
        <v>290</v>
      </c>
      <c r="B75" s="487"/>
      <c r="C75" s="487" t="s">
        <v>195</v>
      </c>
      <c r="D75" s="325"/>
      <c r="E75" s="325"/>
      <c r="F75" s="534"/>
      <c r="G75" s="325"/>
      <c r="H75" s="325"/>
      <c r="I75" s="534"/>
      <c r="J75" s="325"/>
      <c r="K75" s="325"/>
      <c r="L75" s="534"/>
      <c r="M75" s="325"/>
      <c r="N75" s="325"/>
      <c r="O75" s="534"/>
      <c r="P75" s="325"/>
      <c r="Q75" s="325"/>
      <c r="R75" s="534"/>
      <c r="S75" s="325"/>
      <c r="T75" s="325"/>
      <c r="U75" s="534"/>
      <c r="V75" s="325"/>
      <c r="W75" s="325"/>
      <c r="X75" s="534"/>
      <c r="Y75" s="325"/>
      <c r="Z75" s="325"/>
      <c r="AA75" s="534"/>
      <c r="AB75" s="325"/>
      <c r="AC75" s="326"/>
      <c r="AD75" s="534">
        <f t="shared" si="4"/>
        <v>0</v>
      </c>
      <c r="AE75" s="325"/>
      <c r="AF75" s="325"/>
      <c r="AG75" s="534">
        <f t="shared" si="5"/>
        <v>0</v>
      </c>
      <c r="AH75" s="325"/>
      <c r="AI75" s="325"/>
      <c r="AJ75" s="534"/>
      <c r="AK75" s="325">
        <v>2.061E-2</v>
      </c>
      <c r="AL75" s="325">
        <f>AK75*AK26</f>
        <v>0.49463999999999997</v>
      </c>
      <c r="AM75" s="452"/>
      <c r="AN75" s="487"/>
      <c r="AO75" s="487"/>
      <c r="AP75" s="487"/>
      <c r="AQ75" s="487"/>
      <c r="AR75" s="487"/>
      <c r="AS75" s="487"/>
      <c r="AT75" s="299">
        <f t="shared" si="6"/>
        <v>0.49463999999999997</v>
      </c>
      <c r="AU75" s="311">
        <v>270</v>
      </c>
      <c r="AV75" s="430">
        <f t="shared" si="7"/>
        <v>133.55279999999999</v>
      </c>
    </row>
    <row r="76" spans="1:48">
      <c r="A76" s="225" t="s">
        <v>162</v>
      </c>
      <c r="B76" s="487"/>
      <c r="C76" s="487" t="s">
        <v>195</v>
      </c>
      <c r="D76" s="325"/>
      <c r="E76" s="325"/>
      <c r="F76" s="534"/>
      <c r="G76" s="325"/>
      <c r="H76" s="325"/>
      <c r="I76" s="534"/>
      <c r="J76" s="325"/>
      <c r="K76" s="325"/>
      <c r="L76" s="534"/>
      <c r="M76" s="325"/>
      <c r="N76" s="325">
        <f>M76*M26</f>
        <v>0</v>
      </c>
      <c r="O76" s="534"/>
      <c r="P76" s="325"/>
      <c r="Q76" s="325"/>
      <c r="R76" s="534"/>
      <c r="S76" s="325"/>
      <c r="T76" s="325"/>
      <c r="U76" s="534"/>
      <c r="V76" s="325"/>
      <c r="W76" s="325"/>
      <c r="X76" s="534"/>
      <c r="Y76" s="325"/>
      <c r="Z76" s="325"/>
      <c r="AA76" s="534"/>
      <c r="AB76" s="325"/>
      <c r="AC76" s="326"/>
      <c r="AD76" s="534">
        <f t="shared" si="4"/>
        <v>0</v>
      </c>
      <c r="AE76" s="325"/>
      <c r="AF76" s="325"/>
      <c r="AG76" s="534">
        <f t="shared" si="5"/>
        <v>0</v>
      </c>
      <c r="AH76" s="325"/>
      <c r="AI76" s="325"/>
      <c r="AJ76" s="534"/>
      <c r="AK76" s="325"/>
      <c r="AL76" s="325"/>
      <c r="AM76" s="452"/>
      <c r="AN76" s="487"/>
      <c r="AO76" s="487"/>
      <c r="AP76" s="487"/>
      <c r="AQ76" s="487"/>
      <c r="AR76" s="487"/>
      <c r="AS76" s="487"/>
      <c r="AT76" s="299">
        <f t="shared" si="6"/>
        <v>0</v>
      </c>
      <c r="AU76" s="311">
        <v>89</v>
      </c>
      <c r="AV76" s="430">
        <f t="shared" si="7"/>
        <v>0</v>
      </c>
    </row>
    <row r="77" spans="1:48" ht="60">
      <c r="A77" s="225" t="s">
        <v>250</v>
      </c>
      <c r="B77" s="487"/>
      <c r="C77" s="487" t="s">
        <v>195</v>
      </c>
      <c r="D77" s="325"/>
      <c r="E77" s="325"/>
      <c r="F77" s="534"/>
      <c r="G77" s="325"/>
      <c r="H77" s="325"/>
      <c r="I77" s="534"/>
      <c r="J77" s="325"/>
      <c r="K77" s="325"/>
      <c r="L77" s="534"/>
      <c r="M77" s="325"/>
      <c r="N77" s="325">
        <f>M77*M26</f>
        <v>0</v>
      </c>
      <c r="O77" s="534"/>
      <c r="P77" s="325"/>
      <c r="Q77" s="325"/>
      <c r="R77" s="534"/>
      <c r="S77" s="325"/>
      <c r="T77" s="325"/>
      <c r="U77" s="534"/>
      <c r="V77" s="325"/>
      <c r="W77" s="325"/>
      <c r="X77" s="534"/>
      <c r="Y77" s="325"/>
      <c r="Z77" s="325"/>
      <c r="AA77" s="534"/>
      <c r="AB77" s="325"/>
      <c r="AC77" s="326"/>
      <c r="AD77" s="534">
        <f t="shared" si="4"/>
        <v>0</v>
      </c>
      <c r="AE77" s="325"/>
      <c r="AF77" s="325"/>
      <c r="AG77" s="534">
        <f t="shared" si="5"/>
        <v>0</v>
      </c>
      <c r="AH77" s="325"/>
      <c r="AI77" s="325"/>
      <c r="AJ77" s="534"/>
      <c r="AK77" s="325"/>
      <c r="AL77" s="325"/>
      <c r="AM77" s="452"/>
      <c r="AN77" s="487"/>
      <c r="AO77" s="487"/>
      <c r="AP77" s="487"/>
      <c r="AQ77" s="487"/>
      <c r="AR77" s="487"/>
      <c r="AS77" s="487"/>
      <c r="AT77" s="300">
        <f t="shared" si="6"/>
        <v>0</v>
      </c>
      <c r="AU77" s="311">
        <v>142.5</v>
      </c>
      <c r="AV77" s="430">
        <f>AT77*AU77</f>
        <v>0</v>
      </c>
    </row>
    <row r="78" spans="1:48" ht="60">
      <c r="A78" s="225" t="s">
        <v>234</v>
      </c>
      <c r="B78" s="487"/>
      <c r="C78" s="487" t="s">
        <v>195</v>
      </c>
      <c r="D78" s="325"/>
      <c r="E78" s="325"/>
      <c r="F78" s="534"/>
      <c r="G78" s="325"/>
      <c r="H78" s="325"/>
      <c r="I78" s="534"/>
      <c r="J78" s="325"/>
      <c r="K78" s="325"/>
      <c r="L78" s="534"/>
      <c r="M78" s="325"/>
      <c r="N78" s="325"/>
      <c r="O78" s="534"/>
      <c r="P78" s="325"/>
      <c r="Q78" s="325"/>
      <c r="R78" s="534"/>
      <c r="S78" s="325"/>
      <c r="T78" s="325"/>
      <c r="U78" s="534"/>
      <c r="V78" s="325"/>
      <c r="W78" s="325"/>
      <c r="X78" s="534"/>
      <c r="Y78" s="325"/>
      <c r="Z78" s="325"/>
      <c r="AA78" s="534"/>
      <c r="AB78" s="325"/>
      <c r="AC78" s="326">
        <f>AB78*AB26</f>
        <v>0</v>
      </c>
      <c r="AD78" s="534">
        <f t="shared" si="4"/>
        <v>0</v>
      </c>
      <c r="AE78" s="325"/>
      <c r="AF78" s="325"/>
      <c r="AG78" s="534">
        <f t="shared" si="5"/>
        <v>0</v>
      </c>
      <c r="AH78" s="325"/>
      <c r="AI78" s="325"/>
      <c r="AJ78" s="534"/>
      <c r="AK78" s="325"/>
      <c r="AL78" s="325"/>
      <c r="AM78" s="452"/>
      <c r="AN78" s="487"/>
      <c r="AO78" s="487"/>
      <c r="AP78" s="487"/>
      <c r="AQ78" s="487"/>
      <c r="AR78" s="487"/>
      <c r="AS78" s="487"/>
      <c r="AT78" s="300">
        <f t="shared" si="6"/>
        <v>0</v>
      </c>
      <c r="AU78" s="311">
        <v>90</v>
      </c>
      <c r="AV78" s="430">
        <f t="shared" si="7"/>
        <v>0</v>
      </c>
    </row>
    <row r="79" spans="1:48">
      <c r="A79" s="225" t="s">
        <v>228</v>
      </c>
      <c r="B79" s="487"/>
      <c r="C79" s="487" t="s">
        <v>195</v>
      </c>
      <c r="D79" s="325"/>
      <c r="E79" s="325"/>
      <c r="F79" s="534"/>
      <c r="G79" s="325"/>
      <c r="H79" s="325"/>
      <c r="I79" s="534"/>
      <c r="J79" s="325"/>
      <c r="K79" s="325"/>
      <c r="L79" s="534"/>
      <c r="M79" s="325"/>
      <c r="N79" s="325"/>
      <c r="O79" s="534"/>
      <c r="P79" s="325"/>
      <c r="Q79" s="325"/>
      <c r="R79" s="534"/>
      <c r="S79" s="325"/>
      <c r="T79" s="325"/>
      <c r="U79" s="534"/>
      <c r="V79" s="325"/>
      <c r="W79" s="325"/>
      <c r="X79" s="534"/>
      <c r="Y79" s="325"/>
      <c r="Z79" s="325"/>
      <c r="AA79" s="534"/>
      <c r="AB79" s="325"/>
      <c r="AC79" s="326"/>
      <c r="AD79" s="534">
        <f t="shared" si="4"/>
        <v>0</v>
      </c>
      <c r="AE79" s="325"/>
      <c r="AF79" s="325"/>
      <c r="AG79" s="534">
        <f t="shared" si="5"/>
        <v>0</v>
      </c>
      <c r="AH79" s="325"/>
      <c r="AI79" s="325"/>
      <c r="AJ79" s="534"/>
      <c r="AK79" s="325"/>
      <c r="AL79" s="325"/>
      <c r="AM79" s="452"/>
      <c r="AN79" s="487"/>
      <c r="AO79" s="487"/>
      <c r="AP79" s="487"/>
      <c r="AQ79" s="487"/>
      <c r="AR79" s="487"/>
      <c r="AS79" s="487"/>
      <c r="AT79" s="316">
        <f t="shared" si="6"/>
        <v>0</v>
      </c>
      <c r="AU79" s="311"/>
      <c r="AV79" s="430">
        <f t="shared" si="7"/>
        <v>0</v>
      </c>
    </row>
    <row r="80" spans="1:48" ht="60">
      <c r="A80" s="225" t="s">
        <v>48</v>
      </c>
      <c r="B80" s="487"/>
      <c r="C80" s="487" t="s">
        <v>195</v>
      </c>
      <c r="D80" s="325"/>
      <c r="E80" s="325"/>
      <c r="F80" s="534"/>
      <c r="G80" s="325"/>
      <c r="H80" s="325"/>
      <c r="I80" s="534"/>
      <c r="J80" s="325"/>
      <c r="K80" s="325"/>
      <c r="L80" s="534"/>
      <c r="M80" s="325"/>
      <c r="N80" s="325"/>
      <c r="O80" s="534"/>
      <c r="P80" s="325"/>
      <c r="Q80" s="325"/>
      <c r="R80" s="534"/>
      <c r="S80" s="325"/>
      <c r="T80" s="325"/>
      <c r="U80" s="534"/>
      <c r="V80" s="325"/>
      <c r="W80" s="325"/>
      <c r="X80" s="534"/>
      <c r="Y80" s="325"/>
      <c r="Z80" s="325"/>
      <c r="AA80" s="534"/>
      <c r="AB80" s="325">
        <v>1.1299999999999999E-2</v>
      </c>
      <c r="AC80" s="326">
        <f>AB80*AB26</f>
        <v>0.2712</v>
      </c>
      <c r="AD80" s="534">
        <f t="shared" si="4"/>
        <v>10.17</v>
      </c>
      <c r="AE80" s="325">
        <v>0.01</v>
      </c>
      <c r="AF80" s="325">
        <f>AE80*AE26</f>
        <v>0.24</v>
      </c>
      <c r="AG80" s="534">
        <f t="shared" si="5"/>
        <v>9</v>
      </c>
      <c r="AH80" s="325"/>
      <c r="AI80" s="325"/>
      <c r="AJ80" s="534"/>
      <c r="AK80" s="325"/>
      <c r="AL80" s="325"/>
      <c r="AM80" s="452"/>
      <c r="AN80" s="487"/>
      <c r="AO80" s="487"/>
      <c r="AP80" s="487"/>
      <c r="AQ80" s="487"/>
      <c r="AR80" s="487"/>
      <c r="AS80" s="487"/>
      <c r="AT80" s="300">
        <f t="shared" si="6"/>
        <v>0.51119999999999999</v>
      </c>
      <c r="AU80" s="311">
        <v>37.5</v>
      </c>
      <c r="AV80" s="430">
        <f t="shared" si="7"/>
        <v>19.169999999999998</v>
      </c>
    </row>
    <row r="81" spans="1:48" ht="60">
      <c r="A81" s="225" t="s">
        <v>49</v>
      </c>
      <c r="B81" s="487"/>
      <c r="C81" s="487" t="s">
        <v>195</v>
      </c>
      <c r="D81" s="325"/>
      <c r="E81" s="325"/>
      <c r="F81" s="534"/>
      <c r="G81" s="325"/>
      <c r="H81" s="325"/>
      <c r="I81" s="534"/>
      <c r="J81" s="325"/>
      <c r="K81" s="325"/>
      <c r="L81" s="534"/>
      <c r="M81" s="325"/>
      <c r="N81" s="325"/>
      <c r="O81" s="534"/>
      <c r="P81" s="325"/>
      <c r="Q81" s="325"/>
      <c r="R81" s="534"/>
      <c r="S81" s="325"/>
      <c r="T81" s="325"/>
      <c r="U81" s="534"/>
      <c r="V81" s="325"/>
      <c r="W81" s="325"/>
      <c r="X81" s="534"/>
      <c r="Y81" s="325"/>
      <c r="Z81" s="325"/>
      <c r="AA81" s="534"/>
      <c r="AB81" s="325">
        <v>1.187E-2</v>
      </c>
      <c r="AC81" s="326">
        <f>AB81*AB26</f>
        <v>0.28488000000000002</v>
      </c>
      <c r="AD81" s="534">
        <f t="shared" si="4"/>
        <v>12.819600000000001</v>
      </c>
      <c r="AE81" s="325"/>
      <c r="AF81" s="325">
        <f>AE81*AE26</f>
        <v>0</v>
      </c>
      <c r="AG81" s="534">
        <f t="shared" si="5"/>
        <v>0</v>
      </c>
      <c r="AH81" s="325"/>
      <c r="AI81" s="325"/>
      <c r="AJ81" s="534"/>
      <c r="AK81" s="325"/>
      <c r="AL81" s="325"/>
      <c r="AM81" s="452"/>
      <c r="AN81" s="487"/>
      <c r="AO81" s="487"/>
      <c r="AP81" s="487"/>
      <c r="AQ81" s="487"/>
      <c r="AR81" s="487"/>
      <c r="AS81" s="487"/>
      <c r="AT81" s="300">
        <f t="shared" si="6"/>
        <v>0.28488000000000002</v>
      </c>
      <c r="AU81" s="311">
        <v>45</v>
      </c>
      <c r="AV81" s="430">
        <f t="shared" si="7"/>
        <v>12.819600000000001</v>
      </c>
    </row>
    <row r="82" spans="1:48">
      <c r="A82" s="225" t="s">
        <v>53</v>
      </c>
      <c r="B82" s="487"/>
      <c r="C82" s="487" t="s">
        <v>195</v>
      </c>
      <c r="D82" s="325"/>
      <c r="E82" s="325"/>
      <c r="F82" s="534"/>
      <c r="G82" s="325"/>
      <c r="H82" s="325"/>
      <c r="I82" s="534"/>
      <c r="J82" s="325"/>
      <c r="K82" s="325"/>
      <c r="L82" s="534"/>
      <c r="M82" s="325"/>
      <c r="N82" s="325"/>
      <c r="O82" s="534"/>
      <c r="P82" s="325"/>
      <c r="Q82" s="325"/>
      <c r="R82" s="534"/>
      <c r="S82" s="325"/>
      <c r="T82" s="325"/>
      <c r="U82" s="534"/>
      <c r="V82" s="325"/>
      <c r="W82" s="325"/>
      <c r="X82" s="534"/>
      <c r="Y82" s="325"/>
      <c r="Z82" s="325">
        <f>Y82*Y26</f>
        <v>0</v>
      </c>
      <c r="AA82" s="534"/>
      <c r="AB82" s="325"/>
      <c r="AC82" s="326"/>
      <c r="AD82" s="534">
        <f t="shared" si="4"/>
        <v>0</v>
      </c>
      <c r="AE82" s="325"/>
      <c r="AF82" s="325"/>
      <c r="AG82" s="534">
        <f t="shared" si="5"/>
        <v>0</v>
      </c>
      <c r="AH82" s="325"/>
      <c r="AI82" s="325"/>
      <c r="AJ82" s="534"/>
      <c r="AK82" s="325"/>
      <c r="AL82" s="325"/>
      <c r="AM82" s="452"/>
      <c r="AN82" s="487"/>
      <c r="AO82" s="487"/>
      <c r="AP82" s="487"/>
      <c r="AQ82" s="487"/>
      <c r="AR82" s="487"/>
      <c r="AS82" s="487"/>
      <c r="AT82" s="299">
        <f t="shared" si="6"/>
        <v>0</v>
      </c>
      <c r="AU82" s="311">
        <v>150</v>
      </c>
      <c r="AV82" s="430">
        <f t="shared" si="7"/>
        <v>0</v>
      </c>
    </row>
    <row r="83" spans="1:48">
      <c r="A83" s="225" t="s">
        <v>52</v>
      </c>
      <c r="B83" s="487"/>
      <c r="C83" s="487" t="s">
        <v>195</v>
      </c>
      <c r="D83" s="325"/>
      <c r="E83" s="325"/>
      <c r="F83" s="534"/>
      <c r="G83" s="325"/>
      <c r="H83" s="325"/>
      <c r="I83" s="534"/>
      <c r="J83" s="325"/>
      <c r="K83" s="325"/>
      <c r="L83" s="534"/>
      <c r="M83" s="325"/>
      <c r="N83" s="325"/>
      <c r="O83" s="534"/>
      <c r="P83" s="325"/>
      <c r="Q83" s="325"/>
      <c r="R83" s="534"/>
      <c r="S83" s="325"/>
      <c r="T83" s="325"/>
      <c r="U83" s="534"/>
      <c r="V83" s="325"/>
      <c r="W83" s="325"/>
      <c r="X83" s="534"/>
      <c r="Y83" s="325"/>
      <c r="Z83" s="325"/>
      <c r="AA83" s="534"/>
      <c r="AB83" s="325"/>
      <c r="AC83" s="326"/>
      <c r="AD83" s="534">
        <f t="shared" si="4"/>
        <v>0</v>
      </c>
      <c r="AE83" s="325"/>
      <c r="AF83" s="325"/>
      <c r="AG83" s="534">
        <f t="shared" si="5"/>
        <v>0</v>
      </c>
      <c r="AH83" s="325"/>
      <c r="AI83" s="325"/>
      <c r="AJ83" s="534"/>
      <c r="AK83" s="325"/>
      <c r="AL83" s="325"/>
      <c r="AM83" s="452"/>
      <c r="AN83" s="487"/>
      <c r="AO83" s="487"/>
      <c r="AP83" s="487"/>
      <c r="AQ83" s="487"/>
      <c r="AR83" s="487"/>
      <c r="AS83" s="487"/>
      <c r="AT83" s="299">
        <f t="shared" si="6"/>
        <v>0</v>
      </c>
      <c r="AU83" s="311"/>
      <c r="AV83" s="430">
        <f t="shared" si="7"/>
        <v>0</v>
      </c>
    </row>
    <row r="84" spans="1:48">
      <c r="A84" s="225" t="s">
        <v>168</v>
      </c>
      <c r="B84" s="487"/>
      <c r="C84" s="487" t="s">
        <v>195</v>
      </c>
      <c r="D84" s="325"/>
      <c r="E84" s="325"/>
      <c r="F84" s="534"/>
      <c r="G84" s="325"/>
      <c r="H84" s="325"/>
      <c r="I84" s="534"/>
      <c r="J84" s="325"/>
      <c r="K84" s="325"/>
      <c r="L84" s="534"/>
      <c r="M84" s="325"/>
      <c r="N84" s="325"/>
      <c r="O84" s="534"/>
      <c r="P84" s="325"/>
      <c r="Q84" s="325"/>
      <c r="R84" s="534"/>
      <c r="S84" s="325"/>
      <c r="T84" s="325"/>
      <c r="U84" s="534"/>
      <c r="V84" s="325"/>
      <c r="W84" s="325"/>
      <c r="X84" s="534"/>
      <c r="Y84" s="325"/>
      <c r="Z84" s="325"/>
      <c r="AA84" s="534"/>
      <c r="AB84" s="325"/>
      <c r="AC84" s="326"/>
      <c r="AD84" s="534">
        <f t="shared" si="4"/>
        <v>0</v>
      </c>
      <c r="AE84" s="325"/>
      <c r="AF84" s="325">
        <f>AE84*AE26</f>
        <v>0</v>
      </c>
      <c r="AG84" s="534">
        <f t="shared" si="5"/>
        <v>0</v>
      </c>
      <c r="AH84" s="325"/>
      <c r="AI84" s="325"/>
      <c r="AJ84" s="534"/>
      <c r="AK84" s="325"/>
      <c r="AL84" s="325"/>
      <c r="AM84" s="452"/>
      <c r="AN84" s="487"/>
      <c r="AO84" s="487"/>
      <c r="AP84" s="487"/>
      <c r="AQ84" s="487"/>
      <c r="AR84" s="487"/>
      <c r="AS84" s="487"/>
      <c r="AT84" s="299">
        <f t="shared" si="6"/>
        <v>0</v>
      </c>
      <c r="AU84" s="311">
        <v>135</v>
      </c>
      <c r="AV84" s="430">
        <f t="shared" si="7"/>
        <v>0</v>
      </c>
    </row>
    <row r="85" spans="1:48">
      <c r="A85" s="225" t="s">
        <v>169</v>
      </c>
      <c r="B85" s="487"/>
      <c r="C85" s="487" t="s">
        <v>195</v>
      </c>
      <c r="D85" s="325"/>
      <c r="E85" s="325"/>
      <c r="F85" s="534"/>
      <c r="G85" s="325"/>
      <c r="H85" s="325"/>
      <c r="I85" s="534"/>
      <c r="J85" s="325"/>
      <c r="K85" s="325"/>
      <c r="L85" s="534"/>
      <c r="M85" s="325"/>
      <c r="N85" s="325"/>
      <c r="O85" s="534"/>
      <c r="P85" s="325"/>
      <c r="Q85" s="325"/>
      <c r="R85" s="534"/>
      <c r="S85" s="325"/>
      <c r="T85" s="325"/>
      <c r="U85" s="534"/>
      <c r="V85" s="325"/>
      <c r="W85" s="325"/>
      <c r="X85" s="534"/>
      <c r="Y85" s="325"/>
      <c r="Z85" s="325"/>
      <c r="AA85" s="534"/>
      <c r="AB85" s="325"/>
      <c r="AC85" s="326"/>
      <c r="AD85" s="534">
        <f t="shared" si="4"/>
        <v>0</v>
      </c>
      <c r="AE85" s="325"/>
      <c r="AF85" s="325"/>
      <c r="AG85" s="534">
        <f t="shared" si="5"/>
        <v>0</v>
      </c>
      <c r="AH85" s="325"/>
      <c r="AI85" s="325"/>
      <c r="AJ85" s="534"/>
      <c r="AK85" s="325"/>
      <c r="AL85" s="325"/>
      <c r="AM85" s="452"/>
      <c r="AN85" s="487"/>
      <c r="AO85" s="487"/>
      <c r="AP85" s="487"/>
      <c r="AQ85" s="487"/>
      <c r="AR85" s="487"/>
      <c r="AS85" s="487"/>
      <c r="AT85" s="299">
        <f t="shared" si="6"/>
        <v>0</v>
      </c>
      <c r="AU85" s="311">
        <v>157.5</v>
      </c>
      <c r="AV85" s="430">
        <f t="shared" si="7"/>
        <v>0</v>
      </c>
    </row>
    <row r="86" spans="1:48" ht="60">
      <c r="A86" s="225" t="s">
        <v>50</v>
      </c>
      <c r="B86" s="487"/>
      <c r="C86" s="487" t="s">
        <v>195</v>
      </c>
      <c r="D86" s="325"/>
      <c r="E86" s="325"/>
      <c r="F86" s="534"/>
      <c r="G86" s="325"/>
      <c r="H86" s="325"/>
      <c r="I86" s="534"/>
      <c r="J86" s="325"/>
      <c r="K86" s="325"/>
      <c r="L86" s="534"/>
      <c r="M86" s="325">
        <v>0.03</v>
      </c>
      <c r="N86" s="325">
        <f>M86*M26</f>
        <v>0.6</v>
      </c>
      <c r="O86" s="534"/>
      <c r="P86" s="325"/>
      <c r="Q86" s="325"/>
      <c r="R86" s="534"/>
      <c r="S86" s="325"/>
      <c r="T86" s="325"/>
      <c r="U86" s="534"/>
      <c r="V86" s="325"/>
      <c r="W86" s="325"/>
      <c r="X86" s="534"/>
      <c r="Y86" s="325"/>
      <c r="Z86" s="325"/>
      <c r="AA86" s="534"/>
      <c r="AB86" s="325"/>
      <c r="AC86" s="326"/>
      <c r="AD86" s="534">
        <f t="shared" si="4"/>
        <v>0</v>
      </c>
      <c r="AE86" s="325">
        <v>8.5000000000000006E-3</v>
      </c>
      <c r="AF86" s="325">
        <f>AE86*AE26</f>
        <v>0.20400000000000001</v>
      </c>
      <c r="AG86" s="534">
        <f t="shared" si="5"/>
        <v>8.16</v>
      </c>
      <c r="AH86" s="325">
        <v>0.03</v>
      </c>
      <c r="AI86" s="325">
        <f>AH86*AH26</f>
        <v>0.72</v>
      </c>
      <c r="AJ86" s="534"/>
      <c r="AK86" s="325"/>
      <c r="AL86" s="325"/>
      <c r="AM86" s="452"/>
      <c r="AN86" s="487"/>
      <c r="AO86" s="487"/>
      <c r="AP86" s="487"/>
      <c r="AQ86" s="487"/>
      <c r="AR86" s="487"/>
      <c r="AS86" s="487"/>
      <c r="AT86" s="300">
        <f t="shared" si="6"/>
        <v>1.524</v>
      </c>
      <c r="AU86" s="311">
        <v>40</v>
      </c>
      <c r="AV86" s="430">
        <f t="shared" si="7"/>
        <v>60.96</v>
      </c>
    </row>
    <row r="87" spans="1:48" ht="60">
      <c r="A87" s="227" t="s">
        <v>194</v>
      </c>
      <c r="B87" s="490"/>
      <c r="C87" s="487" t="s">
        <v>195</v>
      </c>
      <c r="D87" s="327"/>
      <c r="E87" s="327"/>
      <c r="F87" s="534"/>
      <c r="G87" s="327"/>
      <c r="H87" s="327"/>
      <c r="I87" s="534"/>
      <c r="J87" s="327"/>
      <c r="K87" s="327"/>
      <c r="L87" s="534"/>
      <c r="M87" s="327">
        <v>0.02</v>
      </c>
      <c r="N87" s="327">
        <f>M87*M26</f>
        <v>0.4</v>
      </c>
      <c r="O87" s="534"/>
      <c r="P87" s="327"/>
      <c r="Q87" s="327"/>
      <c r="R87" s="534"/>
      <c r="S87" s="327"/>
      <c r="T87" s="327"/>
      <c r="U87" s="534"/>
      <c r="V87" s="327"/>
      <c r="W87" s="327"/>
      <c r="X87" s="534"/>
      <c r="Y87" s="327"/>
      <c r="Z87" s="327"/>
      <c r="AA87" s="534"/>
      <c r="AB87" s="327"/>
      <c r="AC87" s="328"/>
      <c r="AD87" s="534">
        <f t="shared" si="4"/>
        <v>0</v>
      </c>
      <c r="AE87" s="327"/>
      <c r="AF87" s="327"/>
      <c r="AG87" s="534">
        <f t="shared" si="5"/>
        <v>0</v>
      </c>
      <c r="AH87" s="327">
        <v>0.02</v>
      </c>
      <c r="AI87" s="327">
        <f>AH87*AH26</f>
        <v>0.48</v>
      </c>
      <c r="AJ87" s="534"/>
      <c r="AK87" s="327"/>
      <c r="AL87" s="327"/>
      <c r="AM87" s="452"/>
      <c r="AN87" s="490"/>
      <c r="AO87" s="490"/>
      <c r="AP87" s="490"/>
      <c r="AQ87" s="490"/>
      <c r="AR87" s="490"/>
      <c r="AS87" s="490"/>
      <c r="AT87" s="300">
        <f t="shared" si="6"/>
        <v>0.88</v>
      </c>
      <c r="AU87" s="310">
        <v>50</v>
      </c>
      <c r="AV87" s="430">
        <f t="shared" si="7"/>
        <v>44</v>
      </c>
    </row>
    <row r="88" spans="1:48" ht="60">
      <c r="A88" s="226" t="s">
        <v>296</v>
      </c>
      <c r="B88" s="490"/>
      <c r="C88" s="487" t="s">
        <v>195</v>
      </c>
      <c r="D88" s="327"/>
      <c r="E88" s="327"/>
      <c r="F88" s="534"/>
      <c r="G88" s="327"/>
      <c r="H88" s="327"/>
      <c r="I88" s="534"/>
      <c r="J88" s="327"/>
      <c r="K88" s="327"/>
      <c r="L88" s="534"/>
      <c r="M88" s="327"/>
      <c r="N88" s="327"/>
      <c r="O88" s="534"/>
      <c r="P88" s="327">
        <v>1E-3</v>
      </c>
      <c r="Q88" s="327">
        <f>P88*P26</f>
        <v>0.02</v>
      </c>
      <c r="R88" s="534"/>
      <c r="S88" s="327"/>
      <c r="T88" s="327"/>
      <c r="U88" s="534"/>
      <c r="V88" s="327"/>
      <c r="W88" s="327"/>
      <c r="X88" s="534"/>
      <c r="Y88" s="327"/>
      <c r="Z88" s="327"/>
      <c r="AA88" s="534"/>
      <c r="AB88" s="327"/>
      <c r="AC88" s="328"/>
      <c r="AD88" s="534">
        <f t="shared" si="4"/>
        <v>0</v>
      </c>
      <c r="AE88" s="327"/>
      <c r="AF88" s="327"/>
      <c r="AG88" s="534">
        <f t="shared" si="5"/>
        <v>0</v>
      </c>
      <c r="AH88" s="327"/>
      <c r="AI88" s="327"/>
      <c r="AJ88" s="534"/>
      <c r="AK88" s="327"/>
      <c r="AL88" s="327"/>
      <c r="AM88" s="452"/>
      <c r="AN88" s="490"/>
      <c r="AO88" s="490"/>
      <c r="AP88" s="490"/>
      <c r="AQ88" s="490"/>
      <c r="AR88" s="490"/>
      <c r="AS88" s="490"/>
      <c r="AT88" s="300">
        <f t="shared" si="6"/>
        <v>0.02</v>
      </c>
      <c r="AU88" s="310">
        <v>1170</v>
      </c>
      <c r="AV88" s="430">
        <f t="shared" si="7"/>
        <v>23.400000000000002</v>
      </c>
    </row>
    <row r="89" spans="1:48">
      <c r="A89" s="227" t="s">
        <v>51</v>
      </c>
      <c r="B89" s="487"/>
      <c r="C89" s="487" t="s">
        <v>195</v>
      </c>
      <c r="D89" s="325"/>
      <c r="E89" s="325"/>
      <c r="F89" s="534"/>
      <c r="G89" s="325"/>
      <c r="H89" s="325"/>
      <c r="I89" s="534"/>
      <c r="J89" s="325"/>
      <c r="K89" s="325"/>
      <c r="L89" s="534"/>
      <c r="M89" s="325"/>
      <c r="N89" s="325"/>
      <c r="O89" s="534"/>
      <c r="P89" s="325">
        <v>1E-3</v>
      </c>
      <c r="Q89" s="325">
        <f>P89*P26</f>
        <v>0.02</v>
      </c>
      <c r="R89" s="534"/>
      <c r="S89" s="325"/>
      <c r="T89" s="325"/>
      <c r="U89" s="534"/>
      <c r="V89" s="325"/>
      <c r="W89" s="325"/>
      <c r="X89" s="534"/>
      <c r="Y89" s="325"/>
      <c r="Z89" s="325"/>
      <c r="AA89" s="534"/>
      <c r="AB89" s="325"/>
      <c r="AC89" s="326"/>
      <c r="AD89" s="534">
        <f t="shared" si="4"/>
        <v>0</v>
      </c>
      <c r="AE89" s="325"/>
      <c r="AF89" s="325"/>
      <c r="AG89" s="534">
        <f t="shared" si="5"/>
        <v>0</v>
      </c>
      <c r="AH89" s="325"/>
      <c r="AI89" s="325"/>
      <c r="AJ89" s="534"/>
      <c r="AK89" s="325"/>
      <c r="AL89" s="325"/>
      <c r="AM89" s="452"/>
      <c r="AN89" s="487"/>
      <c r="AO89" s="487"/>
      <c r="AP89" s="487"/>
      <c r="AQ89" s="487"/>
      <c r="AR89" s="487"/>
      <c r="AS89" s="487"/>
      <c r="AT89" s="299">
        <f t="shared" si="6"/>
        <v>0.02</v>
      </c>
      <c r="AU89" s="311">
        <v>555</v>
      </c>
      <c r="AV89" s="430">
        <f t="shared" si="7"/>
        <v>11.1</v>
      </c>
    </row>
    <row r="90" spans="1:48" ht="60">
      <c r="A90" s="227" t="s">
        <v>166</v>
      </c>
      <c r="B90" s="487"/>
      <c r="C90" s="487" t="s">
        <v>195</v>
      </c>
      <c r="D90" s="536">
        <v>6.9999999999999999E-4</v>
      </c>
      <c r="E90" s="325">
        <f>D90*D26</f>
        <v>1.4E-2</v>
      </c>
      <c r="F90" s="534"/>
      <c r="G90" s="325"/>
      <c r="H90" s="325"/>
      <c r="I90" s="534"/>
      <c r="J90" s="325"/>
      <c r="K90" s="325"/>
      <c r="L90" s="534"/>
      <c r="M90" s="325"/>
      <c r="N90" s="325"/>
      <c r="O90" s="534"/>
      <c r="P90" s="325"/>
      <c r="Q90" s="325"/>
      <c r="R90" s="534"/>
      <c r="S90" s="325"/>
      <c r="T90" s="325"/>
      <c r="U90" s="534"/>
      <c r="V90" s="325">
        <v>4.0000000000000002E-4</v>
      </c>
      <c r="W90" s="325">
        <f>V90*V26</f>
        <v>9.6000000000000009E-3</v>
      </c>
      <c r="X90" s="534"/>
      <c r="Y90" s="325"/>
      <c r="Z90" s="325"/>
      <c r="AA90" s="534"/>
      <c r="AB90" s="325">
        <v>5.0000000000000001E-4</v>
      </c>
      <c r="AC90" s="326">
        <f>AB90*AB26</f>
        <v>1.2E-2</v>
      </c>
      <c r="AD90" s="534">
        <f t="shared" si="4"/>
        <v>0.216</v>
      </c>
      <c r="AE90" s="325">
        <v>4.0000000000000002E-4</v>
      </c>
      <c r="AF90" s="325">
        <f>AE90*AE26</f>
        <v>9.6000000000000009E-3</v>
      </c>
      <c r="AG90" s="534">
        <f t="shared" si="5"/>
        <v>0.17280000000000001</v>
      </c>
      <c r="AH90" s="325"/>
      <c r="AI90" s="325"/>
      <c r="AJ90" s="534"/>
      <c r="AK90" s="325"/>
      <c r="AL90" s="325"/>
      <c r="AM90" s="452"/>
      <c r="AN90" s="493"/>
      <c r="AO90" s="487"/>
      <c r="AP90" s="487"/>
      <c r="AQ90" s="487"/>
      <c r="AR90" s="487"/>
      <c r="AS90" s="487"/>
      <c r="AT90" s="301">
        <f t="shared" si="6"/>
        <v>4.5200000000000004E-2</v>
      </c>
      <c r="AU90" s="311">
        <v>18</v>
      </c>
      <c r="AV90" s="464">
        <f t="shared" si="7"/>
        <v>0.8136000000000001</v>
      </c>
    </row>
    <row r="91" spans="1:48">
      <c r="A91" s="227" t="s">
        <v>221</v>
      </c>
      <c r="B91" s="487"/>
      <c r="C91" s="487" t="s">
        <v>195</v>
      </c>
      <c r="D91" s="325"/>
      <c r="E91" s="325"/>
      <c r="F91" s="534"/>
      <c r="G91" s="325"/>
      <c r="H91" s="325"/>
      <c r="I91" s="534"/>
      <c r="J91" s="325"/>
      <c r="K91" s="325"/>
      <c r="L91" s="534"/>
      <c r="M91" s="325"/>
      <c r="N91" s="325"/>
      <c r="O91" s="534"/>
      <c r="P91" s="325"/>
      <c r="Q91" s="325"/>
      <c r="R91" s="534"/>
      <c r="S91" s="325"/>
      <c r="T91" s="325"/>
      <c r="U91" s="534"/>
      <c r="V91" s="325"/>
      <c r="W91" s="325"/>
      <c r="X91" s="534"/>
      <c r="Y91" s="325"/>
      <c r="Z91" s="325"/>
      <c r="AA91" s="534"/>
      <c r="AB91" s="325"/>
      <c r="AC91" s="326"/>
      <c r="AD91" s="534"/>
      <c r="AE91" s="325"/>
      <c r="AF91" s="325"/>
      <c r="AG91" s="534"/>
      <c r="AH91" s="325"/>
      <c r="AI91" s="325"/>
      <c r="AJ91" s="534"/>
      <c r="AK91" s="325"/>
      <c r="AL91" s="325"/>
      <c r="AM91" s="452"/>
      <c r="AN91" s="487"/>
      <c r="AO91" s="487"/>
      <c r="AP91" s="487"/>
      <c r="AQ91" s="487"/>
      <c r="AR91" s="487"/>
      <c r="AS91" s="487"/>
      <c r="AT91" s="303">
        <f t="shared" si="6"/>
        <v>0</v>
      </c>
      <c r="AU91" s="311"/>
      <c r="AV91" s="464">
        <f t="shared" si="7"/>
        <v>0</v>
      </c>
    </row>
    <row r="92" spans="1:48" ht="60">
      <c r="A92" s="227" t="s">
        <v>215</v>
      </c>
      <c r="B92" s="487"/>
      <c r="C92" s="487" t="s">
        <v>195</v>
      </c>
      <c r="D92" s="325"/>
      <c r="E92" s="325"/>
      <c r="F92" s="534"/>
      <c r="G92" s="325"/>
      <c r="H92" s="325"/>
      <c r="I92" s="534"/>
      <c r="J92" s="325"/>
      <c r="K92" s="325"/>
      <c r="L92" s="534"/>
      <c r="M92" s="325"/>
      <c r="N92" s="325"/>
      <c r="O92" s="534"/>
      <c r="P92" s="325"/>
      <c r="Q92" s="325"/>
      <c r="R92" s="534"/>
      <c r="S92" s="325"/>
      <c r="T92" s="325"/>
      <c r="U92" s="534"/>
      <c r="V92" s="325"/>
      <c r="W92" s="325"/>
      <c r="X92" s="534"/>
      <c r="Y92" s="325"/>
      <c r="Z92" s="325"/>
      <c r="AA92" s="534"/>
      <c r="AB92" s="537">
        <v>2.5000000000000001E-5</v>
      </c>
      <c r="AC92" s="326">
        <f>AB92*AB26</f>
        <v>6.0000000000000006E-4</v>
      </c>
      <c r="AD92" s="534"/>
      <c r="AE92" s="325"/>
      <c r="AF92" s="325"/>
      <c r="AG92" s="534"/>
      <c r="AH92" s="325"/>
      <c r="AI92" s="325"/>
      <c r="AJ92" s="534"/>
      <c r="AK92" s="325"/>
      <c r="AL92" s="325"/>
      <c r="AM92" s="452"/>
      <c r="AN92" s="493"/>
      <c r="AO92" s="487"/>
      <c r="AP92" s="487"/>
      <c r="AQ92" s="487"/>
      <c r="AR92" s="487"/>
      <c r="AS92" s="487"/>
      <c r="AT92" s="302">
        <f t="shared" si="6"/>
        <v>6.0000000000000006E-4</v>
      </c>
      <c r="AU92" s="311">
        <v>975</v>
      </c>
      <c r="AV92" s="464">
        <f t="shared" si="7"/>
        <v>0.58500000000000008</v>
      </c>
    </row>
    <row r="93" spans="1:48" ht="60">
      <c r="A93" s="227" t="s">
        <v>230</v>
      </c>
      <c r="B93" s="487"/>
      <c r="C93" s="487" t="s">
        <v>195</v>
      </c>
      <c r="D93" s="325"/>
      <c r="E93" s="325"/>
      <c r="F93" s="534"/>
      <c r="G93" s="325"/>
      <c r="H93" s="325"/>
      <c r="I93" s="534"/>
      <c r="J93" s="325"/>
      <c r="K93" s="325"/>
      <c r="L93" s="534"/>
      <c r="M93" s="325"/>
      <c r="N93" s="325"/>
      <c r="O93" s="534"/>
      <c r="P93" s="325"/>
      <c r="Q93" s="325"/>
      <c r="R93" s="534"/>
      <c r="S93" s="325"/>
      <c r="T93" s="325"/>
      <c r="U93" s="534"/>
      <c r="V93" s="325"/>
      <c r="W93" s="325"/>
      <c r="X93" s="534"/>
      <c r="Y93" s="325"/>
      <c r="Z93" s="325"/>
      <c r="AA93" s="534"/>
      <c r="AB93" s="325"/>
      <c r="AC93" s="326"/>
      <c r="AD93" s="534"/>
      <c r="AE93" s="325"/>
      <c r="AF93" s="325"/>
      <c r="AG93" s="534"/>
      <c r="AH93" s="325"/>
      <c r="AI93" s="325"/>
      <c r="AJ93" s="534"/>
      <c r="AK93" s="325"/>
      <c r="AL93" s="325"/>
      <c r="AM93" s="452"/>
      <c r="AN93" s="494"/>
      <c r="AO93" s="487"/>
      <c r="AP93" s="487"/>
      <c r="AQ93" s="487"/>
      <c r="AR93" s="487"/>
      <c r="AS93" s="487"/>
      <c r="AT93" s="301">
        <f t="shared" si="6"/>
        <v>0</v>
      </c>
      <c r="AU93" s="311">
        <v>315</v>
      </c>
      <c r="AV93" s="464">
        <f t="shared" si="7"/>
        <v>0</v>
      </c>
    </row>
    <row r="94" spans="1:48" ht="60">
      <c r="A94" s="227" t="s">
        <v>216</v>
      </c>
      <c r="B94" s="487"/>
      <c r="C94" s="487" t="s">
        <v>195</v>
      </c>
      <c r="D94" s="325"/>
      <c r="E94" s="325"/>
      <c r="F94" s="534"/>
      <c r="G94" s="325"/>
      <c r="H94" s="325"/>
      <c r="I94" s="534"/>
      <c r="J94" s="325"/>
      <c r="K94" s="325"/>
      <c r="L94" s="534"/>
      <c r="M94" s="325"/>
      <c r="N94" s="325"/>
      <c r="O94" s="534"/>
      <c r="P94" s="325"/>
      <c r="Q94" s="325"/>
      <c r="R94" s="534"/>
      <c r="S94" s="325"/>
      <c r="T94" s="325"/>
      <c r="U94" s="534"/>
      <c r="V94" s="325"/>
      <c r="W94" s="325"/>
      <c r="X94" s="534"/>
      <c r="Y94" s="325"/>
      <c r="Z94" s="325"/>
      <c r="AA94" s="534"/>
      <c r="AB94" s="325">
        <v>1E-4</v>
      </c>
      <c r="AC94" s="326">
        <f>AB94*AB26</f>
        <v>2.4000000000000002E-3</v>
      </c>
      <c r="AD94" s="534"/>
      <c r="AE94" s="325"/>
      <c r="AF94" s="325"/>
      <c r="AG94" s="534"/>
      <c r="AH94" s="325"/>
      <c r="AI94" s="325"/>
      <c r="AJ94" s="534"/>
      <c r="AK94" s="325"/>
      <c r="AL94" s="325"/>
      <c r="AM94" s="452"/>
      <c r="AN94" s="494"/>
      <c r="AO94" s="487"/>
      <c r="AP94" s="487"/>
      <c r="AQ94" s="487"/>
      <c r="AR94" s="487"/>
      <c r="AS94" s="487"/>
      <c r="AT94" s="302">
        <f t="shared" si="6"/>
        <v>2.4000000000000002E-3</v>
      </c>
      <c r="AU94" s="311">
        <v>810</v>
      </c>
      <c r="AV94" s="464">
        <f t="shared" si="7"/>
        <v>1.9440000000000002</v>
      </c>
    </row>
    <row r="95" spans="1:48">
      <c r="A95" s="227" t="s">
        <v>222</v>
      </c>
      <c r="B95" s="487"/>
      <c r="C95" s="487" t="s">
        <v>195</v>
      </c>
      <c r="D95" s="538"/>
      <c r="E95" s="325"/>
      <c r="F95" s="534"/>
      <c r="G95" s="325"/>
      <c r="H95" s="325"/>
      <c r="I95" s="534"/>
      <c r="J95" s="325"/>
      <c r="K95" s="325"/>
      <c r="L95" s="534"/>
      <c r="M95" s="325"/>
      <c r="N95" s="325"/>
      <c r="O95" s="534"/>
      <c r="P95" s="536"/>
      <c r="Q95" s="325"/>
      <c r="R95" s="534"/>
      <c r="S95" s="325"/>
      <c r="T95" s="325"/>
      <c r="U95" s="534"/>
      <c r="V95" s="325"/>
      <c r="W95" s="325"/>
      <c r="X95" s="534"/>
      <c r="Y95" s="325"/>
      <c r="Z95" s="325"/>
      <c r="AA95" s="534"/>
      <c r="AB95" s="325"/>
      <c r="AC95" s="326"/>
      <c r="AD95" s="534"/>
      <c r="AE95" s="325"/>
      <c r="AF95" s="325"/>
      <c r="AG95" s="534"/>
      <c r="AH95" s="325"/>
      <c r="AI95" s="325"/>
      <c r="AJ95" s="534"/>
      <c r="AK95" s="325"/>
      <c r="AL95" s="325"/>
      <c r="AM95" s="452"/>
      <c r="AN95" s="494"/>
      <c r="AO95" s="487"/>
      <c r="AP95" s="487"/>
      <c r="AQ95" s="487"/>
      <c r="AR95" s="487"/>
      <c r="AS95" s="487"/>
      <c r="AT95" s="303">
        <f t="shared" si="6"/>
        <v>0</v>
      </c>
      <c r="AU95" s="311"/>
      <c r="AV95" s="464">
        <f t="shared" si="7"/>
        <v>0</v>
      </c>
    </row>
    <row r="96" spans="1:48" ht="60">
      <c r="A96" s="229"/>
      <c r="B96" s="487"/>
      <c r="C96" s="487"/>
      <c r="D96" s="325"/>
      <c r="E96" s="325"/>
      <c r="F96" s="534" t="e">
        <f>SUM(F59:F95)+#REF!</f>
        <v>#REF!</v>
      </c>
      <c r="G96" s="325"/>
      <c r="H96" s="325"/>
      <c r="I96" s="534" t="e">
        <f>SUM(I59:I95)+#REF!</f>
        <v>#REF!</v>
      </c>
      <c r="J96" s="325"/>
      <c r="K96" s="325"/>
      <c r="L96" s="534" t="e">
        <f>SUM(L59:L95)+#REF!</f>
        <v>#REF!</v>
      </c>
      <c r="M96" s="325"/>
      <c r="N96" s="325"/>
      <c r="O96" s="325" t="e">
        <f>SUM(O59:O95)+#REF!</f>
        <v>#REF!</v>
      </c>
      <c r="P96" s="325"/>
      <c r="Q96" s="325"/>
      <c r="R96" s="534" t="e">
        <f>SUM(R59:R95)+#REF!</f>
        <v>#REF!</v>
      </c>
      <c r="S96" s="325"/>
      <c r="T96" s="325"/>
      <c r="U96" s="534" t="e">
        <f>SUM(U59:U90)+#REF!</f>
        <v>#REF!</v>
      </c>
      <c r="V96" s="325"/>
      <c r="W96" s="325"/>
      <c r="X96" s="534" t="e">
        <f>SUM(X59:X90)+#REF!</f>
        <v>#REF!</v>
      </c>
      <c r="Y96" s="325"/>
      <c r="Z96" s="325"/>
      <c r="AA96" s="534" t="e">
        <f>SUM(AA59:AA90)+#REF!</f>
        <v>#REF!</v>
      </c>
      <c r="AB96" s="325"/>
      <c r="AC96" s="326"/>
      <c r="AD96" s="534" t="e">
        <f>SUM(AD59:AD90)+#REF!</f>
        <v>#REF!</v>
      </c>
      <c r="AE96" s="325"/>
      <c r="AF96" s="325"/>
      <c r="AG96" s="534" t="e">
        <f>SUM(AG59:AG90)+#REF!</f>
        <v>#REF!</v>
      </c>
      <c r="AH96" s="325"/>
      <c r="AI96" s="325"/>
      <c r="AJ96" s="325" t="e">
        <f>SUM(AJ59:AJ95)+#REF!</f>
        <v>#REF!</v>
      </c>
      <c r="AK96" s="325"/>
      <c r="AL96" s="325"/>
      <c r="AM96" s="452" t="e">
        <f>SUM(AM59:AM95)+#REF!</f>
        <v>#REF!</v>
      </c>
      <c r="AN96" s="487"/>
      <c r="AO96" s="487"/>
      <c r="AP96" s="487"/>
      <c r="AQ96" s="487"/>
      <c r="AR96" s="487"/>
      <c r="AS96" s="487"/>
      <c r="AT96" s="441"/>
      <c r="AU96" s="311"/>
      <c r="AV96" s="464"/>
    </row>
    <row r="97" spans="1:48">
      <c r="A97" s="29"/>
      <c r="B97" s="487"/>
      <c r="C97" s="487"/>
      <c r="D97" s="325"/>
      <c r="E97" s="325"/>
      <c r="F97" s="325" t="e">
        <f>F96/D26</f>
        <v>#REF!</v>
      </c>
      <c r="G97" s="325"/>
      <c r="H97" s="325"/>
      <c r="I97" s="325" t="e">
        <f>I96/G26</f>
        <v>#REF!</v>
      </c>
      <c r="J97" s="325"/>
      <c r="K97" s="325"/>
      <c r="L97" s="325" t="e">
        <f>L96/J26</f>
        <v>#REF!</v>
      </c>
      <c r="M97" s="325"/>
      <c r="N97" s="325"/>
      <c r="O97" s="325" t="e">
        <f>O96/M26</f>
        <v>#REF!</v>
      </c>
      <c r="P97" s="325"/>
      <c r="Q97" s="325"/>
      <c r="R97" s="325" t="e">
        <f>R96/P26</f>
        <v>#REF!</v>
      </c>
      <c r="S97" s="325"/>
      <c r="T97" s="325"/>
      <c r="U97" s="325" t="e">
        <f>U96/S26</f>
        <v>#REF!</v>
      </c>
      <c r="V97" s="325"/>
      <c r="W97" s="325"/>
      <c r="X97" s="325" t="e">
        <f>X96/V26</f>
        <v>#REF!</v>
      </c>
      <c r="Y97" s="325"/>
      <c r="Z97" s="325"/>
      <c r="AA97" s="325" t="e">
        <f>AA96/Y26</f>
        <v>#REF!</v>
      </c>
      <c r="AB97" s="325"/>
      <c r="AC97" s="326"/>
      <c r="AD97" s="325" t="e">
        <f>AD96/AB26</f>
        <v>#REF!</v>
      </c>
      <c r="AE97" s="325"/>
      <c r="AF97" s="325"/>
      <c r="AG97" s="325" t="e">
        <f>AG96/AE26</f>
        <v>#REF!</v>
      </c>
      <c r="AH97" s="325"/>
      <c r="AI97" s="325"/>
      <c r="AJ97" s="325" t="e">
        <f>AJ96/AH26</f>
        <v>#REF!</v>
      </c>
      <c r="AK97" s="325"/>
      <c r="AL97" s="325"/>
      <c r="AM97" s="487" t="e">
        <f>AM96/AK26</f>
        <v>#REF!</v>
      </c>
      <c r="AN97" s="487"/>
      <c r="AO97" s="487"/>
      <c r="AP97" s="487"/>
      <c r="AQ97" s="487"/>
      <c r="AR97" s="487"/>
      <c r="AS97" s="487"/>
      <c r="AT97" s="442"/>
      <c r="AU97" s="492"/>
      <c r="AV97" s="148">
        <f>SUM(AV28:AV95)</f>
        <v>2450.0899279999999</v>
      </c>
    </row>
    <row r="98" spans="1:48">
      <c r="A98" s="230" t="s">
        <v>74</v>
      </c>
      <c r="Z98" s="230" t="s">
        <v>269</v>
      </c>
      <c r="AA98" s="232"/>
    </row>
    <row r="99" spans="1:48">
      <c r="A99" s="230" t="s">
        <v>73</v>
      </c>
      <c r="Z99" s="230" t="s">
        <v>54</v>
      </c>
      <c r="AA99" s="232"/>
    </row>
    <row r="100" spans="1:48">
      <c r="A100" s="230" t="s">
        <v>277</v>
      </c>
      <c r="Z100" s="230" t="s">
        <v>270</v>
      </c>
      <c r="AA100" s="232"/>
    </row>
    <row r="101" spans="1:48">
      <c r="A101" s="230" t="s">
        <v>58</v>
      </c>
      <c r="Z101" s="230" t="s">
        <v>54</v>
      </c>
      <c r="AA101" s="232"/>
    </row>
    <row r="102" spans="1:48">
      <c r="A102" s="231" t="s">
        <v>268</v>
      </c>
    </row>
    <row r="103" spans="1:48">
      <c r="AU103" s="455"/>
    </row>
  </sheetData>
  <mergeCells count="107">
    <mergeCell ref="AE55:AF57"/>
    <mergeCell ref="AH55:AI57"/>
    <mergeCell ref="AK55:AL57"/>
    <mergeCell ref="AN55:AO57"/>
    <mergeCell ref="AP55:AQ57"/>
    <mergeCell ref="AR55:AS57"/>
    <mergeCell ref="AT54:AU54"/>
    <mergeCell ref="D55:E57"/>
    <mergeCell ref="G55:H57"/>
    <mergeCell ref="J55:K57"/>
    <mergeCell ref="M55:N57"/>
    <mergeCell ref="P55:Q57"/>
    <mergeCell ref="S55:T57"/>
    <mergeCell ref="V55:W57"/>
    <mergeCell ref="Y55:Z57"/>
    <mergeCell ref="AB55:AC57"/>
    <mergeCell ref="AN22:AO24"/>
    <mergeCell ref="AP22:AQ24"/>
    <mergeCell ref="AR22:AS24"/>
    <mergeCell ref="AT52:AU52"/>
    <mergeCell ref="D53:N54"/>
    <mergeCell ref="P53:AB54"/>
    <mergeCell ref="AC53:AH54"/>
    <mergeCell ref="AI53:AO54"/>
    <mergeCell ref="AT53:AU53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2022-03-09T09:45:01Z</cp:lastPrinted>
  <dcterms:created xsi:type="dcterms:W3CDTF">1998-12-08T10:37:05Z</dcterms:created>
  <dcterms:modified xsi:type="dcterms:W3CDTF">2022-03-14T05:12:19Z</dcterms:modified>
</cp:coreProperties>
</file>