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 activeTab="3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Лист2!$A$1:$Q$68</definedName>
    <definedName name="_xlnm.Print_Area" localSheetId="4">Лист5!#REF!</definedName>
  </definedNames>
  <calcPr calcId="124519" calcOnSave="0"/>
</workbook>
</file>

<file path=xl/calcChain.xml><?xml version="1.0" encoding="utf-8"?>
<calcChain xmlns="http://schemas.openxmlformats.org/spreadsheetml/2006/main">
  <c r="K59" i="5"/>
  <c r="K58"/>
  <c r="K57"/>
  <c r="K56"/>
  <c r="K55"/>
  <c r="K54"/>
  <c r="K53"/>
  <c r="K18"/>
  <c r="K19"/>
  <c r="K20"/>
  <c r="K21"/>
  <c r="K22"/>
  <c r="Q46" i="6"/>
  <c r="K48" i="5"/>
  <c r="K47"/>
  <c r="K46"/>
  <c r="K45"/>
  <c r="K44"/>
  <c r="K43"/>
  <c r="K42"/>
  <c r="K41"/>
  <c r="K40"/>
  <c r="K39"/>
  <c r="K38"/>
  <c r="K37"/>
  <c r="K36"/>
  <c r="K35"/>
  <c r="K30"/>
  <c r="K29"/>
  <c r="K28"/>
  <c r="Z45" i="1"/>
  <c r="W88"/>
  <c r="R99"/>
  <c r="R98"/>
  <c r="N97"/>
  <c r="N96"/>
  <c r="K96"/>
  <c r="K95"/>
  <c r="N94"/>
  <c r="K94"/>
  <c r="N93"/>
  <c r="O93" s="1"/>
  <c r="T92"/>
  <c r="N92"/>
  <c r="O92" s="1"/>
  <c r="K92"/>
  <c r="L92" s="1"/>
  <c r="T91"/>
  <c r="O91"/>
  <c r="L91"/>
  <c r="T90"/>
  <c r="O90"/>
  <c r="L90"/>
  <c r="Q89"/>
  <c r="O89"/>
  <c r="L89"/>
  <c r="Q88"/>
  <c r="N88"/>
  <c r="O88" s="1"/>
  <c r="L88"/>
  <c r="O87"/>
  <c r="L87"/>
  <c r="O86"/>
  <c r="N86"/>
  <c r="K86"/>
  <c r="L86" s="1"/>
  <c r="O85"/>
  <c r="K85"/>
  <c r="L85" s="1"/>
  <c r="O84"/>
  <c r="L84"/>
  <c r="K84"/>
  <c r="O83"/>
  <c r="N83"/>
  <c r="L83"/>
  <c r="K83"/>
  <c r="O82"/>
  <c r="N82"/>
  <c r="L82"/>
  <c r="K82"/>
  <c r="O81"/>
  <c r="K81"/>
  <c r="L81" s="1"/>
  <c r="T80"/>
  <c r="N80"/>
  <c r="O80" s="1"/>
  <c r="K80"/>
  <c r="L80" s="1"/>
  <c r="O79"/>
  <c r="L79"/>
  <c r="Q78"/>
  <c r="O78"/>
  <c r="K78"/>
  <c r="L78" s="1"/>
  <c r="T77"/>
  <c r="O77"/>
  <c r="L77"/>
  <c r="O76"/>
  <c r="L76"/>
  <c r="O75"/>
  <c r="K75"/>
  <c r="L75" s="1"/>
  <c r="O74"/>
  <c r="L74"/>
  <c r="O73"/>
  <c r="L73"/>
  <c r="O72"/>
  <c r="L72"/>
  <c r="T71"/>
  <c r="N71"/>
  <c r="O71" s="1"/>
  <c r="K71"/>
  <c r="L71" s="1"/>
  <c r="O70"/>
  <c r="L70"/>
  <c r="O69"/>
  <c r="K69"/>
  <c r="L69" s="1"/>
  <c r="O68"/>
  <c r="L68"/>
  <c r="O67"/>
  <c r="L67"/>
  <c r="O66"/>
  <c r="K66"/>
  <c r="L66" s="1"/>
  <c r="O65"/>
  <c r="L65"/>
  <c r="T64"/>
  <c r="O64"/>
  <c r="N64"/>
  <c r="L64"/>
  <c r="N63"/>
  <c r="O63" s="1"/>
  <c r="L63"/>
  <c r="T62"/>
  <c r="O62"/>
  <c r="L62"/>
  <c r="O61"/>
  <c r="L61"/>
  <c r="S57"/>
  <c r="P57"/>
  <c r="M57"/>
  <c r="J57"/>
  <c r="N52"/>
  <c r="O52" s="1"/>
  <c r="L52"/>
  <c r="O51"/>
  <c r="L51"/>
  <c r="N50"/>
  <c r="O50" s="1"/>
  <c r="L50"/>
  <c r="T49"/>
  <c r="N49"/>
  <c r="O49" s="1"/>
  <c r="L49"/>
  <c r="O48"/>
  <c r="L48"/>
  <c r="N47"/>
  <c r="O47" s="1"/>
  <c r="K47"/>
  <c r="L47" s="1"/>
  <c r="O46"/>
  <c r="L46"/>
  <c r="O45"/>
  <c r="L45"/>
  <c r="T44"/>
  <c r="N44"/>
  <c r="O44" s="1"/>
  <c r="K44"/>
  <c r="L44" s="1"/>
  <c r="T43"/>
  <c r="O43"/>
  <c r="L43"/>
  <c r="T42"/>
  <c r="N42"/>
  <c r="O42" s="1"/>
  <c r="K42"/>
  <c r="L42" s="1"/>
  <c r="O41"/>
  <c r="L41"/>
  <c r="O40"/>
  <c r="L40"/>
  <c r="T39"/>
  <c r="O39"/>
  <c r="K39"/>
  <c r="L39" s="1"/>
  <c r="O38"/>
  <c r="L38"/>
  <c r="O37"/>
  <c r="L37"/>
  <c r="N36"/>
  <c r="O36" s="1"/>
  <c r="L36"/>
  <c r="O35"/>
  <c r="L35"/>
  <c r="O34"/>
  <c r="K34"/>
  <c r="L34" s="1"/>
  <c r="O33"/>
  <c r="L33"/>
  <c r="O32"/>
  <c r="L32"/>
  <c r="N31"/>
  <c r="O31" s="1"/>
  <c r="K31"/>
  <c r="L31" s="1"/>
  <c r="N30"/>
  <c r="O30" s="1"/>
  <c r="K30"/>
  <c r="L30" s="1"/>
  <c r="N29"/>
  <c r="O29" s="1"/>
  <c r="K29"/>
  <c r="L29" s="1"/>
  <c r="AF97" i="6"/>
  <c r="AF96"/>
  <c r="AF95"/>
  <c r="AF93"/>
  <c r="AF87"/>
  <c r="AF86"/>
  <c r="AF85"/>
  <c r="AF84"/>
  <c r="AF83"/>
  <c r="AF82"/>
  <c r="AF81"/>
  <c r="AF79"/>
  <c r="AF76"/>
  <c r="AF72"/>
  <c r="AF70"/>
  <c r="AF67"/>
  <c r="AE58"/>
  <c r="AF48"/>
  <c r="AF45"/>
  <c r="AF43"/>
  <c r="AF40"/>
  <c r="AF35"/>
  <c r="AF32"/>
  <c r="AF31"/>
  <c r="AF30"/>
  <c r="T76"/>
  <c r="Q93"/>
  <c r="Q88"/>
  <c r="Q81"/>
  <c r="Q76"/>
  <c r="Q72"/>
  <c r="Q68"/>
  <c r="Q65"/>
  <c r="P58"/>
  <c r="Q53"/>
  <c r="Q47"/>
  <c r="Q45"/>
  <c r="Q43"/>
  <c r="Q40"/>
  <c r="AC84" i="8"/>
  <c r="AC75"/>
  <c r="K46"/>
  <c r="H87"/>
  <c r="H71"/>
  <c r="H52"/>
  <c r="H42"/>
  <c r="K23" i="5" l="1"/>
  <c r="K60"/>
  <c r="K31"/>
  <c r="K49"/>
  <c r="H56" i="2"/>
  <c r="H50"/>
  <c r="H48"/>
  <c r="H42"/>
  <c r="H40"/>
  <c r="H38"/>
  <c r="G56"/>
  <c r="G55"/>
  <c r="J13" i="5" l="1"/>
  <c r="E89" i="1" l="1"/>
  <c r="E88"/>
  <c r="AM99" i="6"/>
  <c r="AM100" s="1"/>
  <c r="AI98"/>
  <c r="AI97"/>
  <c r="AI95"/>
  <c r="AI94"/>
  <c r="AJ94" s="1"/>
  <c r="AO93"/>
  <c r="AI93"/>
  <c r="AJ93" s="1"/>
  <c r="AG93"/>
  <c r="AO92"/>
  <c r="AJ92"/>
  <c r="AG92"/>
  <c r="AO91"/>
  <c r="AJ91"/>
  <c r="AG91"/>
  <c r="AL90"/>
  <c r="AJ90"/>
  <c r="AG90"/>
  <c r="AL89"/>
  <c r="AI89"/>
  <c r="AJ89" s="1"/>
  <c r="AG89"/>
  <c r="AJ88"/>
  <c r="AG88"/>
  <c r="AI87"/>
  <c r="AJ87" s="1"/>
  <c r="AG87"/>
  <c r="AJ86"/>
  <c r="AG86"/>
  <c r="AJ85"/>
  <c r="AG85"/>
  <c r="AJ84"/>
  <c r="AI84"/>
  <c r="AG84"/>
  <c r="AI83"/>
  <c r="AJ83" s="1"/>
  <c r="AG83"/>
  <c r="AJ82"/>
  <c r="AG82"/>
  <c r="AO81"/>
  <c r="AI81"/>
  <c r="AJ81" s="1"/>
  <c r="AG81"/>
  <c r="AJ80"/>
  <c r="AG80"/>
  <c r="AL79"/>
  <c r="AJ79"/>
  <c r="AG79"/>
  <c r="AO78"/>
  <c r="AJ78"/>
  <c r="AG78"/>
  <c r="AJ77"/>
  <c r="AG77"/>
  <c r="AJ76"/>
  <c r="AG76"/>
  <c r="AJ75"/>
  <c r="AG75"/>
  <c r="AJ74"/>
  <c r="AG74"/>
  <c r="AJ73"/>
  <c r="AG73"/>
  <c r="AO72"/>
  <c r="AI72"/>
  <c r="AJ72" s="1"/>
  <c r="AG72"/>
  <c r="AJ71"/>
  <c r="AG71"/>
  <c r="AJ70"/>
  <c r="AG70"/>
  <c r="AJ69"/>
  <c r="AG69"/>
  <c r="AJ68"/>
  <c r="AG68"/>
  <c r="AJ67"/>
  <c r="AG67"/>
  <c r="AJ66"/>
  <c r="AG66"/>
  <c r="AO65"/>
  <c r="AI65"/>
  <c r="AJ65" s="1"/>
  <c r="AG65"/>
  <c r="AI64"/>
  <c r="AJ64" s="1"/>
  <c r="AG64"/>
  <c r="AO63"/>
  <c r="AJ63"/>
  <c r="AG63"/>
  <c r="AJ62"/>
  <c r="AG62"/>
  <c r="AN58"/>
  <c r="AK58"/>
  <c r="AH58"/>
  <c r="AI53"/>
  <c r="AJ53" s="1"/>
  <c r="AG53"/>
  <c r="AJ52"/>
  <c r="AG52"/>
  <c r="AJ51"/>
  <c r="AI51"/>
  <c r="AG51"/>
  <c r="AO50"/>
  <c r="AJ50"/>
  <c r="AI50"/>
  <c r="AG50"/>
  <c r="AJ49"/>
  <c r="AG49"/>
  <c r="AI48"/>
  <c r="AJ48" s="1"/>
  <c r="AG48"/>
  <c r="AJ47"/>
  <c r="AG47"/>
  <c r="AJ46"/>
  <c r="AG46"/>
  <c r="AO45"/>
  <c r="AI45"/>
  <c r="AJ45" s="1"/>
  <c r="AG45"/>
  <c r="AO44"/>
  <c r="AJ44"/>
  <c r="AG44"/>
  <c r="AO43"/>
  <c r="AI43"/>
  <c r="AJ43" s="1"/>
  <c r="AG43"/>
  <c r="AJ42"/>
  <c r="AG42"/>
  <c r="AJ41"/>
  <c r="AG41"/>
  <c r="AO40"/>
  <c r="AJ40"/>
  <c r="AG40"/>
  <c r="AJ39"/>
  <c r="AG39"/>
  <c r="AJ38"/>
  <c r="AG38"/>
  <c r="AI37"/>
  <c r="AJ37" s="1"/>
  <c r="AG37"/>
  <c r="AJ36"/>
  <c r="AG36"/>
  <c r="AJ35"/>
  <c r="AG35"/>
  <c r="AJ34"/>
  <c r="AG34"/>
  <c r="AJ33"/>
  <c r="AG33"/>
  <c r="AJ32"/>
  <c r="AI32"/>
  <c r="AG32"/>
  <c r="AI31"/>
  <c r="AJ31" s="1"/>
  <c r="AG31"/>
  <c r="AI30"/>
  <c r="AJ30" s="1"/>
  <c r="AG30"/>
  <c r="AL49" i="8"/>
  <c r="AL42"/>
  <c r="AC75" i="1" l="1"/>
  <c r="Z95" i="8"/>
  <c r="Z75"/>
  <c r="E92" i="1"/>
  <c r="E91"/>
  <c r="E90"/>
  <c r="E80"/>
  <c r="E77"/>
  <c r="E71"/>
  <c r="E64"/>
  <c r="E62"/>
  <c r="D57"/>
  <c r="E44"/>
  <c r="E43"/>
  <c r="E39"/>
  <c r="I98"/>
  <c r="I99" s="1"/>
  <c r="H91"/>
  <c r="H84"/>
  <c r="H76"/>
  <c r="H71"/>
  <c r="G57"/>
  <c r="H49"/>
  <c r="H43"/>
  <c r="AD99" i="6"/>
  <c r="AD100" s="1"/>
  <c r="AC92"/>
  <c r="AC85"/>
  <c r="AC77"/>
  <c r="AC72"/>
  <c r="AB58"/>
  <c r="AC50"/>
  <c r="AC44"/>
  <c r="AL64" i="8"/>
  <c r="AC34"/>
  <c r="AC78"/>
  <c r="AC44"/>
  <c r="Z91"/>
  <c r="H67"/>
  <c r="E31"/>
  <c r="F98" i="1" l="1"/>
  <c r="F99" s="1"/>
  <c r="AL80" i="8"/>
  <c r="Z43"/>
  <c r="W69"/>
  <c r="J14" i="5" l="1"/>
  <c r="J12"/>
  <c r="J11"/>
  <c r="J10"/>
  <c r="J9"/>
  <c r="J15" l="1"/>
  <c r="I54" i="2"/>
  <c r="G54"/>
  <c r="H54"/>
  <c r="G53"/>
  <c r="G49"/>
  <c r="G47"/>
  <c r="G41"/>
  <c r="AC91" i="1" l="1"/>
  <c r="W78"/>
  <c r="W85" i="6"/>
  <c r="W77"/>
  <c r="W72"/>
  <c r="V58"/>
  <c r="W50"/>
  <c r="E95"/>
  <c r="E94"/>
  <c r="H93"/>
  <c r="E93"/>
  <c r="E91"/>
  <c r="N90"/>
  <c r="N89"/>
  <c r="E87"/>
  <c r="E84"/>
  <c r="E83"/>
  <c r="H81"/>
  <c r="N80"/>
  <c r="N79"/>
  <c r="K76"/>
  <c r="H76"/>
  <c r="F76"/>
  <c r="E72"/>
  <c r="E68"/>
  <c r="E66"/>
  <c r="H65"/>
  <c r="E65"/>
  <c r="E64"/>
  <c r="E62"/>
  <c r="M58"/>
  <c r="J58"/>
  <c r="G58"/>
  <c r="D58"/>
  <c r="E53"/>
  <c r="E51"/>
  <c r="K50"/>
  <c r="E50"/>
  <c r="E49"/>
  <c r="E48"/>
  <c r="H47"/>
  <c r="E46"/>
  <c r="H45"/>
  <c r="E45"/>
  <c r="E43"/>
  <c r="H40"/>
  <c r="E40"/>
  <c r="E37"/>
  <c r="E31"/>
  <c r="AL92" i="8"/>
  <c r="AL39"/>
  <c r="AL62"/>
  <c r="AF49"/>
  <c r="AF47"/>
  <c r="Z76"/>
  <c r="Z71"/>
  <c r="E49"/>
  <c r="E67"/>
  <c r="W95" i="1" l="1"/>
  <c r="W91"/>
  <c r="W90"/>
  <c r="W76"/>
  <c r="W71"/>
  <c r="V57"/>
  <c r="W44"/>
  <c r="W43"/>
  <c r="AF97"/>
  <c r="AF96"/>
  <c r="AC96"/>
  <c r="AC95"/>
  <c r="AF94"/>
  <c r="AC94"/>
  <c r="AF93"/>
  <c r="AG93" s="1"/>
  <c r="AF92"/>
  <c r="AG92" s="1"/>
  <c r="AC92"/>
  <c r="AG91"/>
  <c r="AD91"/>
  <c r="AG90"/>
  <c r="AD90"/>
  <c r="AI89"/>
  <c r="AG89"/>
  <c r="AD89"/>
  <c r="AI88"/>
  <c r="AG88"/>
  <c r="AF88"/>
  <c r="AD88"/>
  <c r="AG87"/>
  <c r="AD87"/>
  <c r="AF86"/>
  <c r="AG86" s="1"/>
  <c r="AC86"/>
  <c r="AG85"/>
  <c r="AC85"/>
  <c r="AG84"/>
  <c r="AD84"/>
  <c r="AF83"/>
  <c r="AG83" s="1"/>
  <c r="AC83"/>
  <c r="AF82"/>
  <c r="AG82" s="1"/>
  <c r="AC82"/>
  <c r="AG81"/>
  <c r="AC81"/>
  <c r="AF80"/>
  <c r="AG80" s="1"/>
  <c r="AC80"/>
  <c r="AG79"/>
  <c r="AD79"/>
  <c r="AI78"/>
  <c r="AG78"/>
  <c r="AD78"/>
  <c r="AG77"/>
  <c r="AD77"/>
  <c r="AG76"/>
  <c r="AD76"/>
  <c r="AG75"/>
  <c r="AD75"/>
  <c r="AG74"/>
  <c r="AD74"/>
  <c r="AG73"/>
  <c r="AD73"/>
  <c r="AG72"/>
  <c r="AD72"/>
  <c r="AF71"/>
  <c r="AG71" s="1"/>
  <c r="AC71"/>
  <c r="AG70"/>
  <c r="AD70"/>
  <c r="AG69"/>
  <c r="AC69"/>
  <c r="AG68"/>
  <c r="AD68"/>
  <c r="AG67"/>
  <c r="AD67"/>
  <c r="AG66"/>
  <c r="AC66"/>
  <c r="AG65"/>
  <c r="AD65"/>
  <c r="AF64"/>
  <c r="AG64" s="1"/>
  <c r="AD64"/>
  <c r="AF63"/>
  <c r="AG63" s="1"/>
  <c r="AD63"/>
  <c r="AG62"/>
  <c r="AD62"/>
  <c r="AG61"/>
  <c r="AD61"/>
  <c r="AH57"/>
  <c r="AE57"/>
  <c r="AB57"/>
  <c r="AF52"/>
  <c r="AG52" s="1"/>
  <c r="AD52"/>
  <c r="AG51"/>
  <c r="AD51"/>
  <c r="AF50"/>
  <c r="AG50" s="1"/>
  <c r="AD50"/>
  <c r="AG49"/>
  <c r="AD49"/>
  <c r="AG48"/>
  <c r="AD48"/>
  <c r="AG47"/>
  <c r="AC47"/>
  <c r="AG46"/>
  <c r="AD46"/>
  <c r="AG45"/>
  <c r="AD45"/>
  <c r="AF44"/>
  <c r="AG44" s="1"/>
  <c r="AD44"/>
  <c r="AG43"/>
  <c r="AD43"/>
  <c r="AF42"/>
  <c r="AG42" s="1"/>
  <c r="AC42"/>
  <c r="AG41"/>
  <c r="AD41"/>
  <c r="AG40"/>
  <c r="AD40"/>
  <c r="AG39"/>
  <c r="AC39"/>
  <c r="AG38"/>
  <c r="AD38"/>
  <c r="AG37"/>
  <c r="AD37"/>
  <c r="AF36"/>
  <c r="AG36" s="1"/>
  <c r="AD36"/>
  <c r="AG35"/>
  <c r="AD35"/>
  <c r="AG34"/>
  <c r="AD34"/>
  <c r="AG33"/>
  <c r="AD33"/>
  <c r="AG32"/>
  <c r="AD32"/>
  <c r="AF31"/>
  <c r="AG31" s="1"/>
  <c r="AC31"/>
  <c r="AF30"/>
  <c r="AG30" s="1"/>
  <c r="AC30"/>
  <c r="AF29"/>
  <c r="AG29" s="1"/>
  <c r="AC29"/>
  <c r="E30" i="8"/>
  <c r="K75"/>
  <c r="Q95"/>
  <c r="Q76"/>
  <c r="AF80"/>
  <c r="AC69"/>
  <c r="AD29" i="1" l="1"/>
  <c r="AD66"/>
  <c r="AD69"/>
  <c r="AD71"/>
  <c r="AD92"/>
  <c r="AD30"/>
  <c r="AD31"/>
  <c r="AD39"/>
  <c r="AD42"/>
  <c r="AD47"/>
  <c r="AD80"/>
  <c r="AD81"/>
  <c r="AD82"/>
  <c r="AD83"/>
  <c r="AD85"/>
  <c r="AD86"/>
  <c r="Z87"/>
  <c r="Z92"/>
  <c r="Z71"/>
  <c r="Z52"/>
  <c r="Z42"/>
  <c r="AL91"/>
  <c r="AL90"/>
  <c r="Z84"/>
  <c r="AL77"/>
  <c r="AL71"/>
  <c r="AK57"/>
  <c r="Y57"/>
  <c r="Z49"/>
  <c r="AL44"/>
  <c r="AL43"/>
  <c r="AT51" i="6"/>
  <c r="Z85"/>
  <c r="Y58"/>
  <c r="Z50"/>
  <c r="AL91" i="8"/>
  <c r="AF50"/>
  <c r="AF36"/>
  <c r="AF93"/>
  <c r="AG93" s="1"/>
  <c r="AF44"/>
  <c r="AC95"/>
  <c r="AC81"/>
  <c r="W96"/>
  <c r="W42"/>
  <c r="W82"/>
  <c r="W81"/>
  <c r="W83"/>
  <c r="W80"/>
  <c r="Q44"/>
  <c r="H46"/>
  <c r="H44" l="1"/>
  <c r="G37" i="2"/>
  <c r="AL44" i="8" l="1"/>
  <c r="AL90"/>
  <c r="Q43"/>
  <c r="H64" l="1"/>
  <c r="AI78" l="1"/>
  <c r="AF97"/>
  <c r="AF71"/>
  <c r="AF94"/>
  <c r="AF96"/>
  <c r="H92"/>
  <c r="H80"/>
  <c r="H39"/>
  <c r="E86"/>
  <c r="E52"/>
  <c r="E83"/>
  <c r="E42"/>
  <c r="E82"/>
  <c r="E94"/>
  <c r="E36"/>
  <c r="N14" i="1" l="1"/>
  <c r="A4"/>
  <c r="AF9"/>
  <c r="AF10" i="6"/>
  <c r="A4" s="1"/>
  <c r="AL43" i="8"/>
  <c r="AF31"/>
  <c r="AF30"/>
  <c r="AC86"/>
  <c r="AC47"/>
  <c r="AC30"/>
  <c r="AC85"/>
  <c r="AC71"/>
  <c r="AC39"/>
  <c r="W62"/>
  <c r="E50"/>
  <c r="AT50" s="1"/>
  <c r="E48"/>
  <c r="E93"/>
  <c r="E47"/>
  <c r="E45"/>
  <c r="E63"/>
  <c r="E90"/>
  <c r="E61"/>
  <c r="AF9"/>
  <c r="A4" s="1"/>
  <c r="K4" i="5" l="1"/>
  <c r="K3"/>
  <c r="K5" l="1"/>
  <c r="AJ96" i="9" l="1"/>
  <c r="AJ97" s="1"/>
  <c r="AA96"/>
  <c r="AA97" s="1"/>
  <c r="X96"/>
  <c r="X97" s="1"/>
  <c r="U96"/>
  <c r="U97" s="1"/>
  <c r="R96"/>
  <c r="R97" s="1"/>
  <c r="O96"/>
  <c r="O97" s="1"/>
  <c r="L96"/>
  <c r="L97" s="1"/>
  <c r="I96"/>
  <c r="I97" s="1"/>
  <c r="AC94"/>
  <c r="AC92"/>
  <c r="AF90"/>
  <c r="AG90" s="1"/>
  <c r="AC90"/>
  <c r="AD90" s="1"/>
  <c r="W90"/>
  <c r="E90"/>
  <c r="AG89"/>
  <c r="AD89"/>
  <c r="Q89"/>
  <c r="AG88"/>
  <c r="AD88"/>
  <c r="Q88"/>
  <c r="AI87"/>
  <c r="AG87"/>
  <c r="AD87"/>
  <c r="N87"/>
  <c r="AI86"/>
  <c r="AF86"/>
  <c r="AG86" s="1"/>
  <c r="AD86"/>
  <c r="N86"/>
  <c r="AG85"/>
  <c r="AD85"/>
  <c r="AF84"/>
  <c r="AG84" s="1"/>
  <c r="AD84"/>
  <c r="AG83"/>
  <c r="AD83"/>
  <c r="AG82"/>
  <c r="AD82"/>
  <c r="Z82"/>
  <c r="AF81"/>
  <c r="AG81" s="1"/>
  <c r="AC81"/>
  <c r="AD81" s="1"/>
  <c r="AF80"/>
  <c r="AG80" s="1"/>
  <c r="AC80"/>
  <c r="AD80" s="1"/>
  <c r="AG79"/>
  <c r="AD79"/>
  <c r="AG78"/>
  <c r="AC78"/>
  <c r="AD78" s="1"/>
  <c r="AG77"/>
  <c r="AD77"/>
  <c r="N77"/>
  <c r="AG76"/>
  <c r="AD76"/>
  <c r="N76"/>
  <c r="AL75"/>
  <c r="AG75"/>
  <c r="AD75"/>
  <c r="AG74"/>
  <c r="AD74"/>
  <c r="AG73"/>
  <c r="AD73"/>
  <c r="H73"/>
  <c r="F73"/>
  <c r="F96" s="1"/>
  <c r="F97" s="1"/>
  <c r="AG72"/>
  <c r="AD72"/>
  <c r="AG71"/>
  <c r="AD71"/>
  <c r="AG70"/>
  <c r="AD70"/>
  <c r="AL69"/>
  <c r="AG69"/>
  <c r="AD69"/>
  <c r="Q69"/>
  <c r="E69"/>
  <c r="AG68"/>
  <c r="AD68"/>
  <c r="AG67"/>
  <c r="AD67"/>
  <c r="AG66"/>
  <c r="AD66"/>
  <c r="AG65"/>
  <c r="AD65"/>
  <c r="AG64"/>
  <c r="AC64"/>
  <c r="AD64" s="1"/>
  <c r="AG63"/>
  <c r="AD63"/>
  <c r="E63"/>
  <c r="AF62"/>
  <c r="AG62" s="1"/>
  <c r="AD62"/>
  <c r="W62"/>
  <c r="E62"/>
  <c r="AF61"/>
  <c r="AG61" s="1"/>
  <c r="AD61"/>
  <c r="AG60"/>
  <c r="AD60"/>
  <c r="AG59"/>
  <c r="AD59"/>
  <c r="AK55"/>
  <c r="AH55"/>
  <c r="AE55"/>
  <c r="AB55"/>
  <c r="Y55"/>
  <c r="V55"/>
  <c r="S55"/>
  <c r="P55"/>
  <c r="M55"/>
  <c r="J55"/>
  <c r="G55"/>
  <c r="D55"/>
  <c r="AF51"/>
  <c r="AG51" s="1"/>
  <c r="AD51"/>
  <c r="AG50"/>
  <c r="AD50"/>
  <c r="AG49"/>
  <c r="AD49"/>
  <c r="AG48"/>
  <c r="AD48"/>
  <c r="Z48"/>
  <c r="K48"/>
  <c r="AG47"/>
  <c r="AD47"/>
  <c r="AG46"/>
  <c r="AD46"/>
  <c r="AG45"/>
  <c r="AD45"/>
  <c r="AG44"/>
  <c r="AD44"/>
  <c r="AG43"/>
  <c r="AD43"/>
  <c r="E43"/>
  <c r="AG42"/>
  <c r="AD42"/>
  <c r="AF41"/>
  <c r="AG41" s="1"/>
  <c r="AC41"/>
  <c r="AD41" s="1"/>
  <c r="AG40"/>
  <c r="AD40"/>
  <c r="AG39"/>
  <c r="AD39"/>
  <c r="AG38"/>
  <c r="AD38"/>
  <c r="W38"/>
  <c r="E38"/>
  <c r="AG37"/>
  <c r="AD37"/>
  <c r="AG36"/>
  <c r="AD36"/>
  <c r="AG35"/>
  <c r="AD35"/>
  <c r="AG34"/>
  <c r="AD34"/>
  <c r="AG33"/>
  <c r="AD33"/>
  <c r="AG32"/>
  <c r="AD32"/>
  <c r="AG31"/>
  <c r="AD31"/>
  <c r="AF30"/>
  <c r="AG30" s="1"/>
  <c r="AC30"/>
  <c r="AD30" s="1"/>
  <c r="AG29"/>
  <c r="AD29"/>
  <c r="AF28"/>
  <c r="AG28" s="1"/>
  <c r="AC28"/>
  <c r="AD28" s="1"/>
  <c r="Z49" i="8"/>
  <c r="Q90"/>
  <c r="N88"/>
  <c r="E65"/>
  <c r="AC96"/>
  <c r="AC94"/>
  <c r="AF92"/>
  <c r="AG92" s="1"/>
  <c r="AC92"/>
  <c r="AD92" s="1"/>
  <c r="AG91"/>
  <c r="AD91"/>
  <c r="AG90"/>
  <c r="AD90"/>
  <c r="AI89"/>
  <c r="AG89"/>
  <c r="AD89"/>
  <c r="AI88"/>
  <c r="AF88"/>
  <c r="AG88" s="1"/>
  <c r="AD88"/>
  <c r="AG87"/>
  <c r="AD87"/>
  <c r="AF86"/>
  <c r="AG86" s="1"/>
  <c r="AD86"/>
  <c r="AG85"/>
  <c r="AD85"/>
  <c r="AG84"/>
  <c r="AD84"/>
  <c r="AF83"/>
  <c r="AG83" s="1"/>
  <c r="AC83"/>
  <c r="AD83" s="1"/>
  <c r="AF82"/>
  <c r="AG82" s="1"/>
  <c r="AC82"/>
  <c r="AD82" s="1"/>
  <c r="AG81"/>
  <c r="AD81"/>
  <c r="AG80"/>
  <c r="AC80"/>
  <c r="AD80" s="1"/>
  <c r="AG79"/>
  <c r="AD79"/>
  <c r="AG78"/>
  <c r="AD78"/>
  <c r="AL77"/>
  <c r="AG77"/>
  <c r="AD77"/>
  <c r="AG76"/>
  <c r="AD76"/>
  <c r="AG75"/>
  <c r="AD75"/>
  <c r="AG74"/>
  <c r="AD74"/>
  <c r="AG73"/>
  <c r="AD73"/>
  <c r="AG72"/>
  <c r="AD72"/>
  <c r="AL71"/>
  <c r="AG71"/>
  <c r="AD71"/>
  <c r="AG70"/>
  <c r="AD70"/>
  <c r="AG69"/>
  <c r="AD69"/>
  <c r="AG68"/>
  <c r="AD68"/>
  <c r="AG67"/>
  <c r="AD67"/>
  <c r="AG66"/>
  <c r="AC66"/>
  <c r="AD66" s="1"/>
  <c r="AG65"/>
  <c r="AD65"/>
  <c r="AF64"/>
  <c r="AG64" s="1"/>
  <c r="AD64"/>
  <c r="AF63"/>
  <c r="AG63" s="1"/>
  <c r="AD63"/>
  <c r="AG62"/>
  <c r="AD62"/>
  <c r="AG61"/>
  <c r="AD61"/>
  <c r="AK57"/>
  <c r="AH57"/>
  <c r="AE57"/>
  <c r="AB57"/>
  <c r="V57"/>
  <c r="W92"/>
  <c r="W64"/>
  <c r="W39"/>
  <c r="AF52"/>
  <c r="AG52" s="1"/>
  <c r="AD52"/>
  <c r="AG51"/>
  <c r="AD51"/>
  <c r="AG50"/>
  <c r="AD50"/>
  <c r="AG49"/>
  <c r="AD49"/>
  <c r="AG48"/>
  <c r="AD48"/>
  <c r="AG47"/>
  <c r="AD47"/>
  <c r="AG46"/>
  <c r="AD46"/>
  <c r="AG45"/>
  <c r="AD45"/>
  <c r="AG44"/>
  <c r="AD44"/>
  <c r="AG43"/>
  <c r="AD43"/>
  <c r="AF42"/>
  <c r="AG42" s="1"/>
  <c r="AC42"/>
  <c r="AD42" s="1"/>
  <c r="AG41"/>
  <c r="AD41"/>
  <c r="AG40"/>
  <c r="AD40"/>
  <c r="AG39"/>
  <c r="AD39"/>
  <c r="AG38"/>
  <c r="AD38"/>
  <c r="AG37"/>
  <c r="AD37"/>
  <c r="AG36"/>
  <c r="AD36"/>
  <c r="AG35"/>
  <c r="AD35"/>
  <c r="AG34"/>
  <c r="AD34"/>
  <c r="AG33"/>
  <c r="AD33"/>
  <c r="AG32"/>
  <c r="AD32"/>
  <c r="AG31"/>
  <c r="AC31"/>
  <c r="AD31" s="1"/>
  <c r="AG30"/>
  <c r="AD30"/>
  <c r="AF29"/>
  <c r="AG29" s="1"/>
  <c r="AC29"/>
  <c r="AD29" s="1"/>
  <c r="G57" i="2"/>
  <c r="I57" s="1"/>
  <c r="I53"/>
  <c r="S13" i="9" s="1"/>
  <c r="G51" i="2"/>
  <c r="H52" s="1"/>
  <c r="G52" s="1"/>
  <c r="I52" s="1"/>
  <c r="E50"/>
  <c r="E48"/>
  <c r="Q47"/>
  <c r="Q46"/>
  <c r="Q45"/>
  <c r="E45"/>
  <c r="E46" s="1"/>
  <c r="Q44"/>
  <c r="Q43"/>
  <c r="E43"/>
  <c r="E44" s="1"/>
  <c r="Q42"/>
  <c r="Q41"/>
  <c r="G43" l="1"/>
  <c r="I43" s="1"/>
  <c r="G39"/>
  <c r="I51"/>
  <c r="S12" i="9" s="1"/>
  <c r="S17"/>
  <c r="Q59" i="2"/>
  <c r="G45"/>
  <c r="I45" s="1"/>
  <c r="G50"/>
  <c r="I50" s="1"/>
  <c r="I41"/>
  <c r="I49"/>
  <c r="G48"/>
  <c r="I48" s="1"/>
  <c r="AT30" i="9"/>
  <c r="I47" i="2"/>
  <c r="I55"/>
  <c r="I37" l="1"/>
  <c r="S12" i="6" s="1"/>
  <c r="G38" i="2"/>
  <c r="I38" s="1"/>
  <c r="I39"/>
  <c r="G40"/>
  <c r="I40" s="1"/>
  <c r="H58"/>
  <c r="H46"/>
  <c r="H44"/>
  <c r="G42"/>
  <c r="G44" l="1"/>
  <c r="I44" s="1"/>
  <c r="G46"/>
  <c r="I46" s="1"/>
  <c r="I42"/>
  <c r="G58"/>
  <c r="I58" s="1"/>
  <c r="I56"/>
  <c r="S18" i="6" l="1"/>
  <c r="H59" i="2"/>
  <c r="AT95" i="9"/>
  <c r="AV95" s="1"/>
  <c r="AT94"/>
  <c r="AV94" s="1"/>
  <c r="AT93"/>
  <c r="AV93" s="1"/>
  <c r="AT92"/>
  <c r="AV92" s="1"/>
  <c r="AT91"/>
  <c r="AV91" s="1"/>
  <c r="AT89"/>
  <c r="AV89" s="1"/>
  <c r="AT88"/>
  <c r="AV88" s="1"/>
  <c r="AT86"/>
  <c r="AV86" s="1"/>
  <c r="AT85"/>
  <c r="AV85" s="1"/>
  <c r="AT84"/>
  <c r="AV84" s="1"/>
  <c r="AT83"/>
  <c r="AV83" s="1"/>
  <c r="AT82"/>
  <c r="AV82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1"/>
  <c r="AV71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1"/>
  <c r="AV61" s="1"/>
  <c r="AT60"/>
  <c r="AV60" s="1"/>
  <c r="AT59"/>
  <c r="AV59" s="1"/>
  <c r="AN55"/>
  <c r="AM96"/>
  <c r="AM97" s="1"/>
  <c r="AG96"/>
  <c r="AG97" s="1"/>
  <c r="AD96"/>
  <c r="AD97" s="1"/>
  <c r="AT51"/>
  <c r="AV51" s="1"/>
  <c r="AT50"/>
  <c r="AV50" s="1"/>
  <c r="AT49"/>
  <c r="AV49" s="1"/>
  <c r="AT48"/>
  <c r="AV48" s="1"/>
  <c r="AT47"/>
  <c r="AV47" s="1"/>
  <c r="AT46"/>
  <c r="AV46" s="1"/>
  <c r="AT45"/>
  <c r="AV45" s="1"/>
  <c r="AT44"/>
  <c r="AV44" s="1"/>
  <c r="AT43"/>
  <c r="AV43" s="1"/>
  <c r="AT42"/>
  <c r="AV42" s="1"/>
  <c r="AT40"/>
  <c r="AV40" s="1"/>
  <c r="AT39"/>
  <c r="AV39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V30"/>
  <c r="AT29"/>
  <c r="AV29" s="1"/>
  <c r="AT28"/>
  <c r="AV28" s="1"/>
  <c r="M17"/>
  <c r="M18" s="1"/>
  <c r="N13"/>
  <c r="N12"/>
  <c r="N18" l="1"/>
  <c r="AT87"/>
  <c r="AV87" s="1"/>
  <c r="AT62"/>
  <c r="AV62" s="1"/>
  <c r="AT41"/>
  <c r="AV41" s="1"/>
  <c r="AT80"/>
  <c r="AV80" s="1"/>
  <c r="AT81"/>
  <c r="AV81" s="1"/>
  <c r="AT90"/>
  <c r="AV90" s="1"/>
  <c r="N16" i="1"/>
  <c r="AV97" i="9" l="1"/>
  <c r="S18" s="1"/>
  <c r="S16" i="1" l="1"/>
  <c r="N15"/>
  <c r="N79" i="8" l="1"/>
  <c r="K49"/>
  <c r="Z84" l="1"/>
  <c r="Q71"/>
  <c r="Q91"/>
  <c r="N89"/>
  <c r="N78"/>
  <c r="H75"/>
  <c r="F75"/>
  <c r="E39"/>
  <c r="E44"/>
  <c r="E71"/>
  <c r="E92"/>
  <c r="E64"/>
  <c r="AT50" i="1" l="1"/>
  <c r="AO92" l="1"/>
  <c r="AO66"/>
  <c r="AO39"/>
  <c r="AT97" l="1"/>
  <c r="AV97" s="1"/>
  <c r="AT96"/>
  <c r="AV96" s="1"/>
  <c r="AT95"/>
  <c r="AV95" s="1"/>
  <c r="AM94"/>
  <c r="AT94"/>
  <c r="AV94" s="1"/>
  <c r="AT93"/>
  <c r="AV93" s="1"/>
  <c r="AM93"/>
  <c r="AM92"/>
  <c r="AT91"/>
  <c r="AV91" s="1"/>
  <c r="AM91"/>
  <c r="AT90"/>
  <c r="AV90" s="1"/>
  <c r="AM90"/>
  <c r="AM89"/>
  <c r="AT89"/>
  <c r="AV89" s="1"/>
  <c r="AM88"/>
  <c r="AM87"/>
  <c r="AT87"/>
  <c r="AV87" s="1"/>
  <c r="AM86"/>
  <c r="AT86"/>
  <c r="AV86" s="1"/>
  <c r="AT85"/>
  <c r="AV85" s="1"/>
  <c r="AM85"/>
  <c r="AT84"/>
  <c r="AV84" s="1"/>
  <c r="AM84"/>
  <c r="AM83"/>
  <c r="AM82"/>
  <c r="AT81"/>
  <c r="AV81" s="1"/>
  <c r="AM81"/>
  <c r="AM80"/>
  <c r="AT80"/>
  <c r="AV80" s="1"/>
  <c r="AT79"/>
  <c r="AV79" s="1"/>
  <c r="AM79"/>
  <c r="AT78"/>
  <c r="AV78" s="1"/>
  <c r="AM78"/>
  <c r="AT77"/>
  <c r="AV77" s="1"/>
  <c r="AM77"/>
  <c r="AT76"/>
  <c r="AV76" s="1"/>
  <c r="AM76"/>
  <c r="AT75"/>
  <c r="AV75" s="1"/>
  <c r="AM75"/>
  <c r="AT74"/>
  <c r="AV74" s="1"/>
  <c r="AM74"/>
  <c r="AM73"/>
  <c r="AT73"/>
  <c r="AV73" s="1"/>
  <c r="AT72"/>
  <c r="AV72" s="1"/>
  <c r="AM72"/>
  <c r="AM71"/>
  <c r="AT70"/>
  <c r="AV70" s="1"/>
  <c r="AM70"/>
  <c r="AT69"/>
  <c r="AV69" s="1"/>
  <c r="AM69"/>
  <c r="AT68"/>
  <c r="AV68" s="1"/>
  <c r="AM68"/>
  <c r="AT67"/>
  <c r="AV67" s="1"/>
  <c r="AM67"/>
  <c r="AT66"/>
  <c r="AV66" s="1"/>
  <c r="AM66"/>
  <c r="AT65"/>
  <c r="AV65" s="1"/>
  <c r="AM65"/>
  <c r="AT64"/>
  <c r="AV64" s="1"/>
  <c r="AM64"/>
  <c r="AT63"/>
  <c r="AV63" s="1"/>
  <c r="AM63"/>
  <c r="AT62"/>
  <c r="AV62" s="1"/>
  <c r="AM62"/>
  <c r="AT61"/>
  <c r="AV61" s="1"/>
  <c r="AM61"/>
  <c r="AN57"/>
  <c r="AM52"/>
  <c r="AT52"/>
  <c r="AV52" s="1"/>
  <c r="AT51"/>
  <c r="AV51" s="1"/>
  <c r="AM51"/>
  <c r="AV50"/>
  <c r="AM50"/>
  <c r="AT49"/>
  <c r="AV49" s="1"/>
  <c r="AM49"/>
  <c r="AT48"/>
  <c r="AV48" s="1"/>
  <c r="AM48"/>
  <c r="AM47"/>
  <c r="AT47"/>
  <c r="AV47" s="1"/>
  <c r="AT46"/>
  <c r="AV46" s="1"/>
  <c r="AM46"/>
  <c r="AT45"/>
  <c r="AV45" s="1"/>
  <c r="AM45"/>
  <c r="AT44"/>
  <c r="AV44" s="1"/>
  <c r="AM44"/>
  <c r="AT43"/>
  <c r="AV43" s="1"/>
  <c r="AM43"/>
  <c r="AM42"/>
  <c r="AT41"/>
  <c r="AV41" s="1"/>
  <c r="AM41"/>
  <c r="AT40"/>
  <c r="AV40" s="1"/>
  <c r="AM40"/>
  <c r="AT39"/>
  <c r="AV39" s="1"/>
  <c r="AM39"/>
  <c r="AT38"/>
  <c r="AV38" s="1"/>
  <c r="AM38"/>
  <c r="AT37"/>
  <c r="AV37" s="1"/>
  <c r="AM37"/>
  <c r="AT36"/>
  <c r="AV36" s="1"/>
  <c r="AM36"/>
  <c r="AT35"/>
  <c r="AV35" s="1"/>
  <c r="AM35"/>
  <c r="AT34"/>
  <c r="AV34" s="1"/>
  <c r="AM34"/>
  <c r="AT33"/>
  <c r="AV33" s="1"/>
  <c r="AM33"/>
  <c r="AT32"/>
  <c r="AV32" s="1"/>
  <c r="AM32"/>
  <c r="AM31"/>
  <c r="AT31"/>
  <c r="AV31" s="1"/>
  <c r="AT30"/>
  <c r="AV30" s="1"/>
  <c r="AM30"/>
  <c r="AM29"/>
  <c r="AT29"/>
  <c r="AV29" s="1"/>
  <c r="R53"/>
  <c r="U100" i="6"/>
  <c r="R100"/>
  <c r="AT98"/>
  <c r="AV98" s="1"/>
  <c r="AT97"/>
  <c r="AV97" s="1"/>
  <c r="AT96"/>
  <c r="AV96" s="1"/>
  <c r="AT95"/>
  <c r="AV95" s="1"/>
  <c r="AT94"/>
  <c r="AV94" s="1"/>
  <c r="AT92"/>
  <c r="AV92" s="1"/>
  <c r="AT91"/>
  <c r="AV91" s="1"/>
  <c r="AT88"/>
  <c r="AV88" s="1"/>
  <c r="AT86"/>
  <c r="AV86" s="1"/>
  <c r="AT85"/>
  <c r="AV85" s="1"/>
  <c r="AT82"/>
  <c r="AV82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1"/>
  <c r="AV71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O54"/>
  <c r="O99" s="1"/>
  <c r="O100" s="1"/>
  <c r="L54"/>
  <c r="L99" s="1"/>
  <c r="L100" s="1"/>
  <c r="I54"/>
  <c r="I99" s="1"/>
  <c r="I100" s="1"/>
  <c r="F54"/>
  <c r="F99" s="1"/>
  <c r="F100" s="1"/>
  <c r="AT53"/>
  <c r="AV53" s="1"/>
  <c r="U53"/>
  <c r="R53"/>
  <c r="AT52"/>
  <c r="AV52" s="1"/>
  <c r="U52"/>
  <c r="R52"/>
  <c r="AV51"/>
  <c r="U51"/>
  <c r="R51"/>
  <c r="AT50"/>
  <c r="AV50" s="1"/>
  <c r="U50"/>
  <c r="R50"/>
  <c r="AT49"/>
  <c r="AV49" s="1"/>
  <c r="U49"/>
  <c r="R49"/>
  <c r="U48"/>
  <c r="R48"/>
  <c r="AT47"/>
  <c r="AV47" s="1"/>
  <c r="U47"/>
  <c r="R47"/>
  <c r="AT46"/>
  <c r="AV46" s="1"/>
  <c r="U46"/>
  <c r="R46"/>
  <c r="AT45"/>
  <c r="AV45" s="1"/>
  <c r="U45"/>
  <c r="R45"/>
  <c r="AT44"/>
  <c r="AV44" s="1"/>
  <c r="U44"/>
  <c r="R44"/>
  <c r="AT43"/>
  <c r="AV43" s="1"/>
  <c r="U43"/>
  <c r="R43"/>
  <c r="AT42"/>
  <c r="AV42" s="1"/>
  <c r="U42"/>
  <c r="R42"/>
  <c r="AT41"/>
  <c r="AV41" s="1"/>
  <c r="U41"/>
  <c r="R41"/>
  <c r="AT40"/>
  <c r="AV40" s="1"/>
  <c r="U40"/>
  <c r="R40"/>
  <c r="AT39"/>
  <c r="AV39" s="1"/>
  <c r="U39"/>
  <c r="R39"/>
  <c r="AT38"/>
  <c r="AV38" s="1"/>
  <c r="U38"/>
  <c r="R38"/>
  <c r="AT37"/>
  <c r="AV37" s="1"/>
  <c r="U37"/>
  <c r="R37"/>
  <c r="AT36"/>
  <c r="AV36" s="1"/>
  <c r="U36"/>
  <c r="R36"/>
  <c r="AT35"/>
  <c r="AV35" s="1"/>
  <c r="U35"/>
  <c r="R35"/>
  <c r="AT34"/>
  <c r="AV34" s="1"/>
  <c r="U34"/>
  <c r="R34"/>
  <c r="AT33"/>
  <c r="AV33" s="1"/>
  <c r="U33"/>
  <c r="R33"/>
  <c r="U32"/>
  <c r="R32"/>
  <c r="AT31"/>
  <c r="AV31" s="1"/>
  <c r="U31"/>
  <c r="R31"/>
  <c r="AT30"/>
  <c r="AV30" s="1"/>
  <c r="U30"/>
  <c r="R30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T88"/>
  <c r="AV88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Y57"/>
  <c r="S57"/>
  <c r="P57"/>
  <c r="M57"/>
  <c r="J57"/>
  <c r="G57"/>
  <c r="D57"/>
  <c r="AT52"/>
  <c r="AV52" s="1"/>
  <c r="AT51"/>
  <c r="AV51" s="1"/>
  <c r="AV50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T42" i="1"/>
  <c r="AV42" s="1"/>
  <c r="AT71" i="8"/>
  <c r="AV71" s="1"/>
  <c r="AT82"/>
  <c r="AV82" s="1"/>
  <c r="I53" i="1"/>
  <c r="AT39" i="8"/>
  <c r="AV39" s="1"/>
  <c r="AA54" i="6"/>
  <c r="AA99" s="1"/>
  <c r="AA100" s="1"/>
  <c r="AD53" i="1"/>
  <c r="AD98" s="1"/>
  <c r="AD99" s="1"/>
  <c r="AT42" i="8"/>
  <c r="AV42" s="1"/>
  <c r="I53"/>
  <c r="U53"/>
  <c r="U98" s="1"/>
  <c r="U99" s="1"/>
  <c r="R54" i="6"/>
  <c r="U53" i="1"/>
  <c r="U98" s="1"/>
  <c r="U99" s="1"/>
  <c r="O53" i="8"/>
  <c r="AA53"/>
  <c r="AA98" s="1"/>
  <c r="AA99" s="1"/>
  <c r="AM53"/>
  <c r="R53"/>
  <c r="AT92"/>
  <c r="AV92" s="1"/>
  <c r="X54" i="6"/>
  <c r="X99" s="1"/>
  <c r="X100" s="1"/>
  <c r="AJ54"/>
  <c r="AJ99" s="1"/>
  <c r="AJ100" s="1"/>
  <c r="O53" i="1"/>
  <c r="O98" s="1"/>
  <c r="O99" s="1"/>
  <c r="AJ53"/>
  <c r="AJ98" s="1"/>
  <c r="AJ99" s="1"/>
  <c r="AM53"/>
  <c r="AM98" s="1"/>
  <c r="AM99" s="1"/>
  <c r="X53" i="8"/>
  <c r="X98" s="1"/>
  <c r="X99" s="1"/>
  <c r="AJ53"/>
  <c r="AJ98" s="1"/>
  <c r="AJ99" s="1"/>
  <c r="AG54" i="6"/>
  <c r="AG99" s="1"/>
  <c r="AG100" s="1"/>
  <c r="AM54"/>
  <c r="AT84"/>
  <c r="AV84" s="1"/>
  <c r="L53" i="1"/>
  <c r="L98" s="1"/>
  <c r="L99" s="1"/>
  <c r="AT82"/>
  <c r="AV82" s="1"/>
  <c r="U54" i="6"/>
  <c r="F53" i="1"/>
  <c r="X53"/>
  <c r="X98" s="1"/>
  <c r="X99" s="1"/>
  <c r="AT88"/>
  <c r="AV88" s="1"/>
  <c r="AT83"/>
  <c r="AV83" s="1"/>
  <c r="AT92"/>
  <c r="AV92" s="1"/>
  <c r="AT83" i="6"/>
  <c r="AV83" s="1"/>
  <c r="AT44" i="8"/>
  <c r="AV44" s="1"/>
  <c r="L53"/>
  <c r="L98" s="1"/>
  <c r="L99" s="1"/>
  <c r="AT71" i="1"/>
  <c r="AV71" s="1"/>
  <c r="AT32" i="6"/>
  <c r="AV32" s="1"/>
  <c r="AT48"/>
  <c r="AV48" s="1"/>
  <c r="AT89"/>
  <c r="AV89" s="1"/>
  <c r="AT90"/>
  <c r="AV90" s="1"/>
  <c r="AT93"/>
  <c r="AV93" s="1"/>
  <c r="AT87"/>
  <c r="AV87" s="1"/>
  <c r="AT47" i="8"/>
  <c r="AV47" s="1"/>
  <c r="AT83"/>
  <c r="AV83" s="1"/>
  <c r="AG53"/>
  <c r="AG98" s="1"/>
  <c r="AG99" s="1"/>
  <c r="F53"/>
  <c r="AD53"/>
  <c r="AD98" s="1"/>
  <c r="AD99" s="1"/>
  <c r="AG53" i="1" l="1"/>
  <c r="AG98" s="1"/>
  <c r="AG99" s="1"/>
  <c r="O98" i="8"/>
  <c r="O99" s="1"/>
  <c r="AA53" i="1"/>
  <c r="AA98" s="1"/>
  <c r="AA99" s="1"/>
  <c r="AM98" i="8"/>
  <c r="AM99" s="1"/>
  <c r="I98"/>
  <c r="I99" s="1"/>
  <c r="F98"/>
  <c r="F99" s="1"/>
  <c r="AV99" i="1"/>
  <c r="AD54" i="6"/>
  <c r="AV100"/>
  <c r="R98" i="8"/>
  <c r="R99" s="1"/>
  <c r="AV99"/>
  <c r="N13" l="1"/>
  <c r="N12"/>
  <c r="M17"/>
  <c r="M18" s="1"/>
  <c r="N18" l="1"/>
  <c r="S13"/>
  <c r="S12"/>
  <c r="S17" l="1"/>
  <c r="S18"/>
  <c r="S13" i="1" l="1"/>
  <c r="N12" i="6" l="1"/>
  <c r="M18" l="1"/>
  <c r="M19" s="1"/>
  <c r="N14"/>
  <c r="N13"/>
  <c r="N19" l="1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S19" i="6" l="1"/>
  <c r="AE33" i="3"/>
  <c r="AE38" s="1"/>
  <c r="AO33"/>
  <c r="AO38" s="1"/>
  <c r="N12" i="1"/>
  <c r="M17"/>
  <c r="M18" s="1"/>
  <c r="S12" l="1"/>
  <c r="S13" i="6" l="1"/>
  <c r="S17" i="1" l="1"/>
  <c r="N18" s="1"/>
  <c r="S14" i="6"/>
  <c r="S15" l="1"/>
  <c r="S18" i="1" l="1"/>
  <c r="S15" s="1"/>
</calcChain>
</file>

<file path=xl/sharedStrings.xml><?xml version="1.0" encoding="utf-8"?>
<sst xmlns="http://schemas.openxmlformats.org/spreadsheetml/2006/main" count="1247" uniqueCount="400">
  <si>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</si>
  <si>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</si>
  <si>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</si>
  <si>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</si>
  <si>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</si>
  <si>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</si>
  <si>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</si>
  <si>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</si>
  <si>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</si>
  <si>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</si>
  <si>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</si>
  <si>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</si>
  <si>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</si>
  <si>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</si>
  <si>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</si>
  <si>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</si>
  <si>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</si>
  <si>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</si>
  <si>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</si>
  <si>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</si>
  <si>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</si>
  <si>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</si>
  <si>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</si>
  <si>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</si>
  <si>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</si>
  <si>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</si>
  <si>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</si>
  <si>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</si>
  <si>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</si>
  <si>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</si>
  <si>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</si>
  <si>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</si>
  <si>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</si>
  <si>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</si>
  <si>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</si>
  <si>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</si>
  <si>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</si>
  <si>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</si>
  <si>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</si>
  <si>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</si>
  <si>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</si>
  <si>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</si>
  <si>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</si>
  <si>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</si>
  <si>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</si>
  <si>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</si>
  <si>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</si>
  <si>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</si>
  <si>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</si>
  <si>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</si>
  <si>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</si>
  <si>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</si>
  <si>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</si>
  <si>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</si>
  <si>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</si>
  <si>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</si>
  <si>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</si>
  <si>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</si>
  <si>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</si>
  <si>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</si>
  <si>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</si>
  <si>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</si>
  <si>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</si>
  <si>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</si>
  <si>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</si>
  <si>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</si>
  <si>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</si>
  <si>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</si>
  <si>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</si>
  <si>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</si>
  <si>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</si>
  <si>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</si>
  <si>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</si>
  <si>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</si>
  <si>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</si>
  <si>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</si>
  <si>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</si>
  <si>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</si>
  <si>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</si>
  <si>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</si>
  <si>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</si>
  <si>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</si>
  <si>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</si>
  <si>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</si>
  <si>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</si>
  <si>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</si>
  <si>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</si>
  <si>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</si>
  <si>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</si>
  <si>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</si>
  <si>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</si>
  <si>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</si>
  <si>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</si>
  <si>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</si>
  <si>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</si>
  <si>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</si>
  <si>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</si>
  <si>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</si>
  <si>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</si>
  <si>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</si>
  <si>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</si>
  <si>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</si>
  <si>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</si>
  <si>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</si>
  <si>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</si>
  <si>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</si>
  <si>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</si>
  <si>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</si>
  <si>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</si>
  <si>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</si>
  <si>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</si>
  <si>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</si>
  <si>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</si>
  <si>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</si>
  <si>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</si>
  <si>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</si>
  <si>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</si>
  <si>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</si>
  <si>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</si>
  <si>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</si>
  <si>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</si>
  <si>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</si>
  <si>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</si>
  <si>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</si>
  <si>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</si>
  <si>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</si>
  <si>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</si>
  <si>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</si>
  <si>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</si>
  <si>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</si>
  <si>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</si>
  <si>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</si>
  <si>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</si>
  <si>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</si>
  <si>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</si>
  <si>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</si>
  <si>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</si>
  <si>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</si>
  <si>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</si>
  <si>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</si>
  <si>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</si>
  <si>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</si>
  <si>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</si>
  <si>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</si>
  <si>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</si>
  <si>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</si>
  <si>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</si>
  <si>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</si>
  <si>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</si>
  <si>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</si>
  <si>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</si>
  <si>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</si>
  <si>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</si>
  <si>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</si>
  <si>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</si>
  <si>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</si>
  <si>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</si>
  <si>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</si>
  <si>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</si>
  <si>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</si>
  <si>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</si>
  <si>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</si>
  <si>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</si>
  <si>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</si>
  <si>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</si>
  <si>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</si>
  <si>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</si>
  <si>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</si>
  <si>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</si>
  <si>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</si>
  <si>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</si>
  <si>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</si>
  <si>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</si>
  <si>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</si>
  <si>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</si>
  <si>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</si>
  <si>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</si>
  <si>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</si>
  <si>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</si>
  <si>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</si>
  <si>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</si>
  <si>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</si>
  <si>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</si>
  <si>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</si>
  <si>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</si>
  <si>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</si>
  <si>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</si>
  <si>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</si>
  <si>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</si>
  <si>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</si>
  <si>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</si>
  <si>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</si>
  <si>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</si>
  <si>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</si>
  <si>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</si>
  <si>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</si>
  <si>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</si>
  <si>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</si>
  <si>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</si>
  <si>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</si>
  <si>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</si>
  <si>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</si>
  <si>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</si>
  <si>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</si>
  <si>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</si>
  <si>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</si>
  <si>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</si>
  <si>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</si>
  <si>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</si>
  <si>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</si>
  <si>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</si>
  <si>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</si>
  <si>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</si>
  <si>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</si>
  <si>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</si>
  <si>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</si>
  <si>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</si>
  <si>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</si>
  <si>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</si>
  <si>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</si>
  <si>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</si>
  <si>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</si>
  <si>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</si>
  <si>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</si>
  <si>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</si>
  <si>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</si>
  <si>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</si>
  <si>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>ОВЗ-завтрак</t>
  </si>
  <si>
    <t xml:space="preserve"> (Лимонная кислота)</t>
  </si>
  <si>
    <t>200/5</t>
  </si>
  <si>
    <t>облепиха</t>
  </si>
  <si>
    <t xml:space="preserve">Свинина </t>
  </si>
  <si>
    <t>блинчики п/ф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</si>
  <si>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</si>
  <si>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</si>
  <si>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</si>
  <si>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</si>
  <si>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</si>
  <si>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</si>
  <si>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</si>
  <si>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Опекаемый</t>
  </si>
  <si>
    <t>УЗСН (многодетный)</t>
  </si>
  <si>
    <t>Льготное питание.</t>
  </si>
  <si>
    <t>Горячее питание "Демократичный"</t>
  </si>
  <si>
    <t>30/20</t>
  </si>
  <si>
    <t>Хлеб пшеничный/ржаной</t>
  </si>
  <si>
    <t>Виноград</t>
  </si>
  <si>
    <t>Сыр порциями</t>
  </si>
  <si>
    <t>Батон ржаной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</si>
  <si>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</si>
  <si>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</si>
  <si>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</si>
  <si>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</si>
  <si>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</si>
  <si>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</si>
  <si>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</si>
  <si>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</si>
  <si>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</si>
  <si>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</si>
  <si>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</si>
  <si>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</si>
  <si>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</si>
  <si>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</si>
  <si>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</si>
  <si>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</si>
  <si>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</si>
  <si>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</si>
  <si>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</si>
  <si>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</si>
  <si>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</si>
  <si>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</si>
  <si>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</si>
  <si>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</si>
  <si>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</si>
  <si>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</si>
  <si>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</si>
  <si>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</si>
  <si>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</si>
  <si>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</si>
  <si>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котлета домашняя</t>
  </si>
  <si>
    <t>напиток из шиповника</t>
  </si>
  <si>
    <t>Общая стоимость сырьевого набора на 1 порц. (на 08.10.21) :</t>
  </si>
  <si>
    <t>первое</t>
  </si>
  <si>
    <t>демокр</t>
  </si>
  <si>
    <t>суп куриный с вермишелью</t>
  </si>
  <si>
    <t>рис отварной</t>
  </si>
  <si>
    <t>вермишель</t>
  </si>
  <si>
    <t>шиповник</t>
  </si>
  <si>
    <t xml:space="preserve"> Меню-требование на выдачу продуктов питания  N 1</t>
  </si>
  <si>
    <t>081121</t>
  </si>
  <si>
    <t xml:space="preserve">каша пшенная молочная с маслом </t>
  </si>
  <si>
    <t>Чай с лим и мятой</t>
  </si>
  <si>
    <t xml:space="preserve"> пшеничный/ржаной</t>
  </si>
  <si>
    <t>мята</t>
  </si>
  <si>
    <t xml:space="preserve">      на "  08"  ноября2021 г.</t>
  </si>
  <si>
    <t>08 ноября 2021г</t>
  </si>
  <si>
    <t>Общая стоимость сырьевого набора на 1 порц. (на 07.02.22) :</t>
  </si>
  <si>
    <t>чай с сахаром</t>
  </si>
  <si>
    <t>Наименование блюда: Чай черный с  сахаром порц.200 (расчёт на 1 порц.)</t>
  </si>
  <si>
    <t>Чай черный заварной (кг)</t>
  </si>
  <si>
    <t>спортсмен</t>
  </si>
  <si>
    <t>наложение</t>
  </si>
  <si>
    <t>полысаево</t>
  </si>
  <si>
    <t>Структурное подразделение    дзержинского,29</t>
  </si>
  <si>
    <t>яблоко</t>
  </si>
  <si>
    <t>ванилин</t>
  </si>
  <si>
    <t>сухари пан</t>
  </si>
  <si>
    <t>Врач  (диетсестра)            ______________О.С.Ануфриева</t>
  </si>
  <si>
    <t>Врач  (диетсестра)            ______________     О.С.Ануфриева</t>
  </si>
  <si>
    <t>марта</t>
  </si>
  <si>
    <t>2022</t>
  </si>
  <si>
    <t>кисель</t>
  </si>
  <si>
    <t>Врач  (диетсестра)            ______________    О.С.Ануфриева</t>
  </si>
  <si>
    <t>кукурузная</t>
  </si>
  <si>
    <t xml:space="preserve">Сахар </t>
  </si>
  <si>
    <t>Картофель свежий (кг)</t>
  </si>
  <si>
    <t>Лавровый лист (кг)</t>
  </si>
  <si>
    <t>9</t>
  </si>
  <si>
    <t>10</t>
  </si>
  <si>
    <t>Мука пшеничная в/с (кг)</t>
  </si>
  <si>
    <t>блины</t>
  </si>
  <si>
    <t>батон</t>
  </si>
  <si>
    <t>чай</t>
  </si>
  <si>
    <t>капуста</t>
  </si>
  <si>
    <t>йогурт</t>
  </si>
  <si>
    <t>ржаной</t>
  </si>
  <si>
    <t>лимон к-та</t>
  </si>
  <si>
    <t>хлеб пшен/ржан</t>
  </si>
  <si>
    <t>Макароны</t>
  </si>
  <si>
    <t>сухофрукты</t>
  </si>
  <si>
    <t>филе кур</t>
  </si>
  <si>
    <t>Молоко 2,5% жирности (л)</t>
  </si>
  <si>
    <t>мука</t>
  </si>
  <si>
    <t>масло растит</t>
  </si>
  <si>
    <t>сахар</t>
  </si>
  <si>
    <t>дрожжи</t>
  </si>
  <si>
    <t>соль</t>
  </si>
  <si>
    <t>Сметана 10% жирности (кг)</t>
  </si>
  <si>
    <t>______________________О.С.Ануфриева</t>
  </si>
  <si>
    <t>______________________Л.Н.Зеленина</t>
  </si>
  <si>
    <t>шоколад</t>
  </si>
  <si>
    <t>Горох конс</t>
  </si>
  <si>
    <t>45/40</t>
  </si>
  <si>
    <t>Томатная паста (кг)</t>
  </si>
  <si>
    <t>Зелень сушеная (кг)</t>
  </si>
  <si>
    <t>11</t>
  </si>
  <si>
    <t>пшен/ржаной</t>
  </si>
  <si>
    <t>гор пит</t>
  </si>
  <si>
    <t>13</t>
  </si>
  <si>
    <t>12</t>
  </si>
  <si>
    <t>Свинина б/к (кг)</t>
  </si>
  <si>
    <t>14</t>
  </si>
  <si>
    <t>15</t>
  </si>
  <si>
    <t>180322</t>
  </si>
  <si>
    <t>на 21»марта 2022г.</t>
  </si>
  <si>
    <t>хлеб пшен</t>
  </si>
  <si>
    <t>Блинчик со сгущенным молоком (1 шт)</t>
  </si>
  <si>
    <t>Каша  овсяная молочная с маслом</t>
  </si>
  <si>
    <t xml:space="preserve">Чай с сахаром </t>
  </si>
  <si>
    <t>Хлеб  пшеничный</t>
  </si>
  <si>
    <t xml:space="preserve">Хлеб ржаной </t>
  </si>
  <si>
    <t>Фруктовый десерт</t>
  </si>
  <si>
    <t>этик.</t>
  </si>
  <si>
    <t>б</t>
  </si>
  <si>
    <t>ж</t>
  </si>
  <si>
    <t>у</t>
  </si>
  <si>
    <t>э</t>
  </si>
  <si>
    <t>Солянка мясная</t>
  </si>
  <si>
    <t>40/10</t>
  </si>
  <si>
    <t xml:space="preserve"> Каша перл  рас с мас</t>
  </si>
  <si>
    <t xml:space="preserve"> Мясо тушеное в сметане </t>
  </si>
  <si>
    <t>блины 50/10</t>
  </si>
  <si>
    <t>сгущ мол</t>
  </si>
  <si>
    <t>Наименование блюда: Каша овсяная молочная с маслом 200/5 ц.м. (расчёт на 1 порц.)</t>
  </si>
  <si>
    <t>Крупа овсянная (кг)</t>
  </si>
  <si>
    <t>каша овсяная молочная</t>
  </si>
  <si>
    <t>блины с сгущ</t>
  </si>
  <si>
    <t>30/30</t>
  </si>
  <si>
    <t>солянка мясная</t>
  </si>
  <si>
    <t>мясо тушеное</t>
  </si>
  <si>
    <t>перловка рассыпчатая</t>
  </si>
  <si>
    <t>30/25</t>
  </si>
  <si>
    <t>Наименование блюда: Мясо тушеное в сметане 90 свинина (расчёт на 1 порц.)</t>
  </si>
  <si>
    <t>Крупа перловая (кг)</t>
  </si>
  <si>
    <t>Наименование блюда: Каша перловая рассыпчатая с маслом 150 (расчёт на 1 порц.)</t>
  </si>
  <si>
    <t>Наименование блюда: Солянка  мясная 200 свин (расчёт на 1 порц.)</t>
  </si>
  <si>
    <t>Лимон (кг)</t>
  </si>
  <si>
    <t>маслины б/к (кг)</t>
  </si>
  <si>
    <t>Огурец соленый (кг)</t>
  </si>
  <si>
    <t>сосиски</t>
  </si>
  <si>
    <t>овсянка</t>
  </si>
  <si>
    <t>лимон</t>
  </si>
  <si>
    <t>перловка</t>
  </si>
  <si>
    <t xml:space="preserve"> Меню-требование на выдачу продуктов питания  N 16</t>
  </si>
  <si>
    <t>210322</t>
  </si>
  <si>
    <t>16</t>
  </si>
  <si>
    <t>21</t>
  </si>
  <si>
    <t>мясо тушен</t>
  </si>
  <si>
    <t>перловка рас</t>
  </si>
  <si>
    <t>девять тысяч шестьсот восемьдесят пять</t>
  </si>
</sst>
</file>

<file path=xl/styles.xml><?xml version="1.0" encoding="utf-8"?>
<styleSheet xmlns="http://schemas.openxmlformats.org/spreadsheetml/2006/main">
  <numFmts count="6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0;[Red]0.00"/>
  </numFmts>
  <fonts count="83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24"/>
      <name val="Arial Cyr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8"/>
      <color rgb="FF000000"/>
      <name val="Times New Roman"/>
      <family val="1"/>
      <charset val="204"/>
    </font>
    <font>
      <b/>
      <sz val="10"/>
      <name val="Pragmatica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8"/>
      <name val="Pragmatica"/>
      <charset val="204"/>
    </font>
    <font>
      <i/>
      <sz val="12"/>
      <color theme="1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10" fillId="0" borderId="0"/>
  </cellStyleXfs>
  <cellXfs count="104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4" fillId="0" borderId="2" xfId="0" applyFont="1" applyBorder="1" applyAlignment="1">
      <alignment horizontal="left" wrapText="1"/>
    </xf>
    <xf numFmtId="0" fontId="55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6" fillId="0" borderId="3" xfId="0" applyNumberFormat="1" applyFont="1" applyBorder="1"/>
    <xf numFmtId="1" fontId="56" fillId="0" borderId="3" xfId="0" applyNumberFormat="1" applyFont="1" applyBorder="1"/>
    <xf numFmtId="2" fontId="56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6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6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164" fontId="53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59" fillId="0" borderId="2" xfId="0" applyFont="1" applyBorder="1"/>
    <xf numFmtId="0" fontId="59" fillId="0" borderId="6" xfId="0" applyFont="1" applyBorder="1"/>
    <xf numFmtId="0" fontId="60" fillId="0" borderId="2" xfId="0" applyFont="1" applyBorder="1"/>
    <xf numFmtId="0" fontId="60" fillId="0" borderId="3" xfId="0" applyFont="1" applyBorder="1"/>
    <xf numFmtId="0" fontId="60" fillId="0" borderId="6" xfId="0" applyFont="1" applyBorder="1"/>
    <xf numFmtId="0" fontId="60" fillId="0" borderId="5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63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164" fontId="5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59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59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8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64" fillId="0" borderId="10" xfId="0" applyFont="1" applyBorder="1"/>
    <xf numFmtId="0" fontId="58" fillId="0" borderId="5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2" fontId="25" fillId="0" borderId="3" xfId="0" applyNumberFormat="1" applyFont="1" applyBorder="1"/>
    <xf numFmtId="0" fontId="0" fillId="0" borderId="0" xfId="0" applyAlignment="1"/>
    <xf numFmtId="0" fontId="25" fillId="0" borderId="9" xfId="0" applyFont="1" applyBorder="1" applyAlignment="1">
      <alignment horizontal="left" wrapText="1"/>
    </xf>
    <xf numFmtId="0" fontId="59" fillId="0" borderId="6" xfId="0" applyFont="1" applyBorder="1" applyAlignment="1">
      <alignment horizontal="left" wrapText="1"/>
    </xf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/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5" fillId="0" borderId="0" xfId="0" applyFont="1" applyBorder="1" applyAlignment="1">
      <alignment horizontal="center"/>
    </xf>
    <xf numFmtId="0" fontId="66" fillId="0" borderId="0" xfId="0" applyFont="1"/>
    <xf numFmtId="0" fontId="66" fillId="0" borderId="35" xfId="0" applyFont="1" applyBorder="1"/>
    <xf numFmtId="49" fontId="65" fillId="0" borderId="36" xfId="0" applyNumberFormat="1" applyFont="1" applyBorder="1" applyAlignment="1">
      <alignment horizontal="center"/>
    </xf>
    <xf numFmtId="0" fontId="66" fillId="0" borderId="38" xfId="0" applyFont="1" applyBorder="1"/>
    <xf numFmtId="0" fontId="65" fillId="0" borderId="5" xfId="0" applyFont="1" applyBorder="1" applyAlignment="1">
      <alignment horizontal="center"/>
    </xf>
    <xf numFmtId="0" fontId="65" fillId="0" borderId="7" xfId="0" applyFont="1" applyBorder="1" applyAlignment="1">
      <alignment horizontal="center"/>
    </xf>
    <xf numFmtId="0" fontId="65" fillId="0" borderId="3" xfId="0" applyFont="1" applyBorder="1" applyAlignment="1">
      <alignment horizontal="center"/>
    </xf>
    <xf numFmtId="0" fontId="65" fillId="0" borderId="5" xfId="0" applyFont="1" applyBorder="1" applyAlignment="1">
      <alignment horizontal="center" vertical="center"/>
    </xf>
    <xf numFmtId="0" fontId="65" fillId="0" borderId="7" xfId="0" applyFont="1" applyBorder="1"/>
    <xf numFmtId="2" fontId="48" fillId="0" borderId="4" xfId="0" applyNumberFormat="1" applyFont="1" applyBorder="1"/>
    <xf numFmtId="0" fontId="56" fillId="0" borderId="5" xfId="0" applyFont="1" applyBorder="1"/>
    <xf numFmtId="0" fontId="67" fillId="0" borderId="0" xfId="0" applyFont="1"/>
    <xf numFmtId="0" fontId="43" fillId="0" borderId="10" xfId="0" applyFont="1" applyBorder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69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69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69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0" fontId="43" fillId="0" borderId="15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70" fillId="0" borderId="33" xfId="0" applyFont="1" applyBorder="1" applyAlignment="1">
      <alignment horizontal="center" vertical="top" wrapText="1"/>
    </xf>
    <xf numFmtId="0" fontId="61" fillId="0" borderId="5" xfId="0" applyFont="1" applyBorder="1" applyAlignment="1">
      <alignment horizontal="center" vertical="center"/>
    </xf>
    <xf numFmtId="0" fontId="61" fillId="0" borderId="5" xfId="0" applyFont="1" applyBorder="1" applyAlignment="1">
      <alignment wrapText="1"/>
    </xf>
    <xf numFmtId="168" fontId="61" fillId="0" borderId="5" xfId="0" applyNumberFormat="1" applyFont="1" applyBorder="1" applyAlignment="1">
      <alignment horizontal="right" vertical="center"/>
    </xf>
    <xf numFmtId="0" fontId="61" fillId="0" borderId="5" xfId="0" applyFont="1" applyBorder="1" applyAlignment="1">
      <alignment horizontal="right" vertical="center"/>
    </xf>
    <xf numFmtId="2" fontId="61" fillId="0" borderId="5" xfId="0" applyNumberFormat="1" applyFont="1" applyBorder="1" applyAlignment="1">
      <alignment horizontal="right" vertical="center"/>
    </xf>
    <xf numFmtId="165" fontId="61" fillId="0" borderId="5" xfId="0" applyNumberFormat="1" applyFont="1" applyBorder="1" applyAlignment="1">
      <alignment horizontal="right" vertical="center"/>
    </xf>
    <xf numFmtId="0" fontId="71" fillId="0" borderId="17" xfId="0" applyFont="1" applyBorder="1" applyAlignment="1">
      <alignment horizontal="center"/>
    </xf>
    <xf numFmtId="0" fontId="71" fillId="0" borderId="48" xfId="0" applyFont="1" applyBorder="1" applyAlignment="1"/>
    <xf numFmtId="0" fontId="71" fillId="0" borderId="5" xfId="0" applyFont="1" applyBorder="1" applyAlignment="1"/>
    <xf numFmtId="0" fontId="71" fillId="0" borderId="5" xfId="0" applyFont="1" applyBorder="1"/>
    <xf numFmtId="0" fontId="71" fillId="0" borderId="20" xfId="0" applyFont="1" applyBorder="1"/>
    <xf numFmtId="0" fontId="71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63" fillId="0" borderId="13" xfId="0" applyFont="1" applyBorder="1" applyAlignment="1">
      <alignment horizontal="center" wrapText="1"/>
    </xf>
    <xf numFmtId="0" fontId="63" fillId="0" borderId="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0" fillId="0" borderId="6" xfId="0" applyFont="1" applyBorder="1" applyAlignment="1">
      <alignment horizontal="center" vertical="center"/>
    </xf>
    <xf numFmtId="0" fontId="60" fillId="0" borderId="5" xfId="0" applyFont="1" applyBorder="1" applyAlignment="1">
      <alignment horizontal="center" vertical="center"/>
    </xf>
    <xf numFmtId="0" fontId="60" fillId="0" borderId="1" xfId="0" applyFont="1" applyBorder="1"/>
    <xf numFmtId="0" fontId="60" fillId="0" borderId="4" xfId="0" applyFont="1" applyBorder="1"/>
    <xf numFmtId="165" fontId="60" fillId="0" borderId="2" xfId="0" applyNumberFormat="1" applyFont="1" applyBorder="1"/>
    <xf numFmtId="167" fontId="60" fillId="0" borderId="2" xfId="0" applyNumberFormat="1" applyFont="1" applyBorder="1"/>
    <xf numFmtId="166" fontId="60" fillId="0" borderId="2" xfId="0" applyNumberFormat="1" applyFont="1" applyBorder="1"/>
    <xf numFmtId="0" fontId="29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29" fillId="0" borderId="31" xfId="0" applyFont="1" applyBorder="1"/>
    <xf numFmtId="0" fontId="29" fillId="0" borderId="29" xfId="0" applyNumberFormat="1" applyFont="1" applyBorder="1"/>
    <xf numFmtId="12" fontId="29" fillId="0" borderId="29" xfId="0" applyNumberFormat="1" applyFont="1" applyBorder="1" applyAlignment="1">
      <alignment horizontal="center"/>
    </xf>
    <xf numFmtId="164" fontId="29" fillId="0" borderId="29" xfId="0" applyNumberFormat="1" applyFont="1" applyBorder="1" applyAlignment="1">
      <alignment horizontal="center"/>
    </xf>
    <xf numFmtId="0" fontId="29" fillId="0" borderId="30" xfId="0" applyFont="1" applyBorder="1"/>
    <xf numFmtId="0" fontId="47" fillId="0" borderId="30" xfId="0" applyFont="1" applyBorder="1"/>
    <xf numFmtId="0" fontId="47" fillId="0" borderId="31" xfId="0" applyFont="1" applyBorder="1"/>
    <xf numFmtId="0" fontId="58" fillId="0" borderId="33" xfId="0" applyFont="1" applyBorder="1" applyAlignment="1"/>
    <xf numFmtId="49" fontId="58" fillId="0" borderId="34" xfId="0" applyNumberFormat="1" applyFont="1" applyBorder="1" applyAlignment="1"/>
    <xf numFmtId="0" fontId="64" fillId="0" borderId="35" xfId="0" applyFont="1" applyBorder="1"/>
    <xf numFmtId="49" fontId="58" fillId="0" borderId="36" xfId="0" applyNumberFormat="1" applyFont="1" applyBorder="1" applyAlignment="1">
      <alignment horizontal="center"/>
    </xf>
    <xf numFmtId="0" fontId="64" fillId="0" borderId="37" xfId="0" applyFont="1" applyBorder="1"/>
    <xf numFmtId="0" fontId="31" fillId="0" borderId="4" xfId="0" applyFont="1" applyBorder="1"/>
    <xf numFmtId="0" fontId="61" fillId="0" borderId="11" xfId="0" applyFont="1" applyBorder="1" applyAlignment="1">
      <alignment horizontal="left" vertical="center"/>
    </xf>
    <xf numFmtId="0" fontId="73" fillId="0" borderId="0" xfId="0" applyFont="1" applyAlignment="1">
      <alignment horizontal="centerContinuous" vertical="center" wrapText="1"/>
    </xf>
    <xf numFmtId="0" fontId="0" fillId="0" borderId="47" xfId="0" applyFont="1" applyBorder="1" applyAlignment="1">
      <alignment horizontal="center"/>
    </xf>
    <xf numFmtId="0" fontId="62" fillId="0" borderId="0" xfId="0" applyFont="1" applyAlignment="1">
      <alignment horizontal="centerContinuous" vertical="center" wrapText="1"/>
    </xf>
    <xf numFmtId="0" fontId="74" fillId="0" borderId="5" xfId="0" applyFont="1" applyBorder="1" applyAlignment="1">
      <alignment horizontal="center" vertical="center"/>
    </xf>
    <xf numFmtId="0" fontId="74" fillId="0" borderId="5" xfId="0" applyFont="1" applyBorder="1" applyAlignment="1">
      <alignment wrapText="1"/>
    </xf>
    <xf numFmtId="168" fontId="74" fillId="0" borderId="5" xfId="0" applyNumberFormat="1" applyFont="1" applyBorder="1" applyAlignment="1">
      <alignment horizontal="right" vertical="center"/>
    </xf>
    <xf numFmtId="2" fontId="74" fillId="0" borderId="5" xfId="0" applyNumberFormat="1" applyFont="1" applyBorder="1" applyAlignment="1">
      <alignment horizontal="right" vertical="center"/>
    </xf>
    <xf numFmtId="0" fontId="74" fillId="0" borderId="5" xfId="0" applyFont="1" applyBorder="1" applyAlignment="1">
      <alignment horizontal="right" vertical="center"/>
    </xf>
    <xf numFmtId="0" fontId="74" fillId="0" borderId="11" xfId="0" applyFont="1" applyBorder="1" applyAlignment="1">
      <alignment horizontal="left" vertical="center"/>
    </xf>
    <xf numFmtId="0" fontId="71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25" fillId="0" borderId="29" xfId="0" applyNumberFormat="1" applyFont="1" applyBorder="1"/>
    <xf numFmtId="0" fontId="9" fillId="0" borderId="44" xfId="0" applyFont="1" applyBorder="1" applyAlignment="1">
      <alignment horizontal="center" vertical="center" wrapText="1"/>
    </xf>
    <xf numFmtId="0" fontId="25" fillId="0" borderId="31" xfId="0" applyFont="1" applyBorder="1"/>
    <xf numFmtId="12" fontId="25" fillId="0" borderId="29" xfId="0" applyNumberFormat="1" applyFont="1" applyBorder="1" applyAlignment="1">
      <alignment horizontal="center"/>
    </xf>
    <xf numFmtId="165" fontId="59" fillId="0" borderId="2" xfId="0" applyNumberFormat="1" applyFont="1" applyBorder="1"/>
    <xf numFmtId="166" fontId="59" fillId="0" borderId="2" xfId="0" applyNumberFormat="1" applyFont="1" applyBorder="1"/>
    <xf numFmtId="0" fontId="21" fillId="0" borderId="6" xfId="0" applyFont="1" applyBorder="1"/>
    <xf numFmtId="168" fontId="29" fillId="0" borderId="7" xfId="0" applyNumberFormat="1" applyFont="1" applyBorder="1"/>
    <xf numFmtId="0" fontId="23" fillId="0" borderId="10" xfId="0" applyFont="1" applyBorder="1"/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75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wrapText="1"/>
    </xf>
    <xf numFmtId="0" fontId="21" fillId="0" borderId="9" xfId="0" applyFont="1" applyBorder="1"/>
    <xf numFmtId="0" fontId="23" fillId="0" borderId="8" xfId="0" applyFont="1" applyBorder="1"/>
    <xf numFmtId="0" fontId="21" fillId="0" borderId="8" xfId="0" applyFont="1" applyBorder="1"/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0" fontId="59" fillId="0" borderId="5" xfId="0" applyFont="1" applyBorder="1" applyAlignment="1">
      <alignment horizontal="center" vertical="center"/>
    </xf>
    <xf numFmtId="0" fontId="25" fillId="0" borderId="4" xfId="0" applyFont="1" applyBorder="1"/>
    <xf numFmtId="164" fontId="25" fillId="0" borderId="29" xfId="0" applyNumberFormat="1" applyFont="1" applyBorder="1" applyAlignment="1">
      <alignment horizontal="center"/>
    </xf>
    <xf numFmtId="0" fontId="25" fillId="0" borderId="30" xfId="0" applyFont="1" applyBorder="1"/>
    <xf numFmtId="0" fontId="13" fillId="0" borderId="38" xfId="0" applyFont="1" applyBorder="1" applyAlignment="1">
      <alignment horizontal="left" vertical="top" wrapText="1"/>
    </xf>
    <xf numFmtId="0" fontId="61" fillId="0" borderId="0" xfId="0" applyFont="1" applyFill="1" applyBorder="1" applyAlignment="1">
      <alignment wrapText="1"/>
    </xf>
    <xf numFmtId="0" fontId="9" fillId="0" borderId="4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/>
    <xf numFmtId="49" fontId="12" fillId="0" borderId="10" xfId="0" applyNumberFormat="1" applyFont="1" applyBorder="1" applyAlignment="1">
      <alignment horizontal="center"/>
    </xf>
    <xf numFmtId="0" fontId="76" fillId="0" borderId="36" xfId="0" applyFont="1" applyBorder="1" applyAlignment="1">
      <alignment horizontal="left"/>
    </xf>
    <xf numFmtId="0" fontId="76" fillId="2" borderId="8" xfId="0" applyFont="1" applyFill="1" applyBorder="1" applyAlignment="1">
      <alignment vertical="center" wrapText="1"/>
    </xf>
    <xf numFmtId="0" fontId="76" fillId="0" borderId="64" xfId="0" applyFont="1" applyBorder="1" applyAlignment="1">
      <alignment wrapText="1"/>
    </xf>
    <xf numFmtId="0" fontId="76" fillId="2" borderId="8" xfId="0" applyFont="1" applyFill="1" applyBorder="1" applyAlignment="1">
      <alignment horizontal="left"/>
    </xf>
    <xf numFmtId="0" fontId="76" fillId="2" borderId="8" xfId="0" applyFont="1" applyFill="1" applyBorder="1"/>
    <xf numFmtId="0" fontId="76" fillId="2" borderId="64" xfId="0" applyFont="1" applyFill="1" applyBorder="1" applyAlignment="1">
      <alignment horizontal="center"/>
    </xf>
    <xf numFmtId="0" fontId="72" fillId="4" borderId="0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70" fillId="0" borderId="43" xfId="0" applyFont="1" applyBorder="1" applyAlignment="1">
      <alignment horizontal="center" vertical="top" wrapText="1"/>
    </xf>
    <xf numFmtId="0" fontId="71" fillId="0" borderId="22" xfId="0" applyFont="1" applyBorder="1"/>
    <xf numFmtId="0" fontId="78" fillId="2" borderId="64" xfId="0" applyFont="1" applyFill="1" applyBorder="1" applyAlignment="1">
      <alignment horizontal="center"/>
    </xf>
    <xf numFmtId="0" fontId="77" fillId="0" borderId="5" xfId="0" applyFont="1" applyBorder="1" applyAlignment="1">
      <alignment horizontal="center"/>
    </xf>
    <xf numFmtId="0" fontId="78" fillId="0" borderId="64" xfId="0" applyFont="1" applyBorder="1" applyAlignment="1">
      <alignment horizontal="center"/>
    </xf>
    <xf numFmtId="0" fontId="77" fillId="0" borderId="27" xfId="0" applyFont="1" applyBorder="1" applyAlignment="1">
      <alignment horizontal="center"/>
    </xf>
    <xf numFmtId="0" fontId="77" fillId="0" borderId="50" xfId="0" applyFont="1" applyBorder="1" applyAlignment="1">
      <alignment horizontal="center"/>
    </xf>
    <xf numFmtId="0" fontId="77" fillId="0" borderId="28" xfId="0" applyFont="1" applyBorder="1" applyAlignment="1">
      <alignment horizontal="center"/>
    </xf>
    <xf numFmtId="0" fontId="77" fillId="2" borderId="27" xfId="0" applyFont="1" applyFill="1" applyBorder="1" applyAlignment="1">
      <alignment horizontal="center" vertical="center"/>
    </xf>
    <xf numFmtId="0" fontId="77" fillId="2" borderId="5" xfId="0" applyFont="1" applyFill="1" applyBorder="1" applyAlignment="1">
      <alignment horizontal="center" vertical="center"/>
    </xf>
    <xf numFmtId="0" fontId="77" fillId="2" borderId="50" xfId="0" applyFont="1" applyFill="1" applyBorder="1" applyAlignment="1">
      <alignment horizontal="center" vertical="center"/>
    </xf>
    <xf numFmtId="0" fontId="77" fillId="2" borderId="8" xfId="0" applyFont="1" applyFill="1" applyBorder="1" applyAlignment="1">
      <alignment horizontal="center" vertical="center"/>
    </xf>
    <xf numFmtId="0" fontId="78" fillId="0" borderId="34" xfId="0" applyFont="1" applyBorder="1" applyAlignment="1">
      <alignment horizontal="center" vertical="center"/>
    </xf>
    <xf numFmtId="0" fontId="78" fillId="2" borderId="64" xfId="0" applyFont="1" applyFill="1" applyBorder="1" applyAlignment="1">
      <alignment horizontal="center" vertical="center"/>
    </xf>
    <xf numFmtId="0" fontId="77" fillId="0" borderId="6" xfId="0" applyFont="1" applyBorder="1" applyAlignment="1">
      <alignment horizontal="center" vertical="center"/>
    </xf>
    <xf numFmtId="0" fontId="77" fillId="0" borderId="5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64" xfId="0" applyFont="1" applyBorder="1" applyAlignment="1">
      <alignment horizontal="center" vertical="center"/>
    </xf>
    <xf numFmtId="0" fontId="78" fillId="0" borderId="64" xfId="0" applyFont="1" applyBorder="1" applyAlignment="1">
      <alignment horizontal="center" vertical="center"/>
    </xf>
    <xf numFmtId="169" fontId="77" fillId="2" borderId="8" xfId="0" applyNumberFormat="1" applyFont="1" applyFill="1" applyBorder="1" applyAlignment="1">
      <alignment horizontal="center" vertical="center"/>
    </xf>
    <xf numFmtId="0" fontId="77" fillId="2" borderId="64" xfId="8" applyFont="1" applyFill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77" fillId="0" borderId="50" xfId="0" applyFont="1" applyBorder="1" applyAlignment="1">
      <alignment horizontal="center" vertical="center"/>
    </xf>
    <xf numFmtId="0" fontId="77" fillId="0" borderId="28" xfId="0" applyFont="1" applyBorder="1" applyAlignment="1">
      <alignment horizontal="center" vertical="center"/>
    </xf>
    <xf numFmtId="0" fontId="76" fillId="0" borderId="34" xfId="0" applyFont="1" applyBorder="1" applyAlignment="1">
      <alignment wrapText="1"/>
    </xf>
    <xf numFmtId="0" fontId="76" fillId="0" borderId="8" xfId="0" applyFont="1" applyBorder="1" applyAlignment="1">
      <alignment wrapText="1"/>
    </xf>
    <xf numFmtId="0" fontId="76" fillId="2" borderId="8" xfId="0" applyFont="1" applyFill="1" applyBorder="1" applyAlignment="1"/>
    <xf numFmtId="0" fontId="76" fillId="0" borderId="8" xfId="0" applyFont="1" applyBorder="1" applyAlignment="1"/>
    <xf numFmtId="0" fontId="76" fillId="0" borderId="36" xfId="0" applyFont="1" applyBorder="1" applyAlignment="1">
      <alignment horizontal="center"/>
    </xf>
    <xf numFmtId="0" fontId="76" fillId="2" borderId="64" xfId="0" applyFont="1" applyFill="1" applyBorder="1" applyAlignment="1">
      <alignment horizontal="center" vertical="center" wrapText="1"/>
    </xf>
    <xf numFmtId="0" fontId="79" fillId="0" borderId="8" xfId="0" applyFont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0" fontId="78" fillId="0" borderId="64" xfId="0" applyFont="1" applyFill="1" applyBorder="1" applyAlignment="1">
      <alignment horizontal="center" vertical="center" wrapText="1"/>
    </xf>
    <xf numFmtId="0" fontId="77" fillId="0" borderId="27" xfId="8" applyFont="1" applyBorder="1" applyAlignment="1">
      <alignment horizontal="center"/>
    </xf>
    <xf numFmtId="0" fontId="77" fillId="0" borderId="5" xfId="8" applyFont="1" applyBorder="1" applyAlignment="1">
      <alignment horizontal="center"/>
    </xf>
    <xf numFmtId="0" fontId="77" fillId="0" borderId="50" xfId="8" applyFont="1" applyBorder="1" applyAlignment="1">
      <alignment horizontal="center"/>
    </xf>
    <xf numFmtId="0" fontId="77" fillId="0" borderId="28" xfId="8" applyFont="1" applyBorder="1" applyAlignment="1">
      <alignment horizontal="center"/>
    </xf>
    <xf numFmtId="0" fontId="78" fillId="0" borderId="64" xfId="0" applyFont="1" applyFill="1" applyBorder="1" applyAlignment="1">
      <alignment horizontal="center"/>
    </xf>
    <xf numFmtId="0" fontId="80" fillId="0" borderId="8" xfId="0" applyFont="1" applyBorder="1" applyAlignment="1">
      <alignment horizontal="center" vertical="center" wrapText="1"/>
    </xf>
    <xf numFmtId="0" fontId="77" fillId="0" borderId="64" xfId="8" applyFont="1" applyBorder="1" applyAlignment="1">
      <alignment horizontal="center"/>
    </xf>
    <xf numFmtId="0" fontId="76" fillId="2" borderId="64" xfId="0" applyFont="1" applyFill="1" applyBorder="1" applyAlignment="1">
      <alignment wrapText="1"/>
    </xf>
    <xf numFmtId="0" fontId="81" fillId="0" borderId="6" xfId="0" applyFon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2" fontId="13" fillId="0" borderId="43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/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168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166" fontId="0" fillId="0" borderId="5" xfId="0" applyNumberFormat="1" applyFont="1" applyBorder="1" applyAlignment="1">
      <alignment horizontal="right" vertical="center"/>
    </xf>
    <xf numFmtId="167" fontId="0" fillId="0" borderId="5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64" fontId="53" fillId="0" borderId="39" xfId="0" applyNumberFormat="1" applyFont="1" applyBorder="1" applyAlignment="1">
      <alignment horizontal="center"/>
    </xf>
    <xf numFmtId="164" fontId="53" fillId="0" borderId="41" xfId="0" applyNumberFormat="1" applyFont="1" applyBorder="1" applyAlignment="1">
      <alignment horizontal="center"/>
    </xf>
    <xf numFmtId="164" fontId="53" fillId="0" borderId="40" xfId="0" applyNumberFormat="1" applyFont="1" applyBorder="1" applyAlignment="1">
      <alignment horizontal="center"/>
    </xf>
    <xf numFmtId="164" fontId="53" fillId="0" borderId="51" xfId="0" applyNumberFormat="1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49" fontId="9" fillId="0" borderId="53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25" fillId="2" borderId="14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wrapText="1"/>
    </xf>
    <xf numFmtId="0" fontId="29" fillId="2" borderId="9" xfId="0" applyFont="1" applyFill="1" applyBorder="1" applyAlignment="1">
      <alignment horizontal="center" wrapText="1"/>
    </xf>
    <xf numFmtId="0" fontId="29" fillId="2" borderId="12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9" fillId="2" borderId="15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3" fillId="0" borderId="9" xfId="0" applyFont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0" fontId="63" fillId="0" borderId="1" xfId="0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0" fontId="63" fillId="0" borderId="2" xfId="0" applyFont="1" applyBorder="1" applyAlignment="1">
      <alignment horizontal="center" wrapText="1"/>
    </xf>
    <xf numFmtId="0" fontId="21" fillId="0" borderId="1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</cellXfs>
  <cellStyles count="9">
    <cellStyle name="Обычный" xfId="0" builtinId="0"/>
    <cellStyle name="Обычный 18" xfId="4"/>
    <cellStyle name="Обычный 19" xfId="5"/>
    <cellStyle name="Обычный 2 2" xfId="8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topLeftCell="A10" zoomScale="40" zoomScaleNormal="40" zoomScaleSheetLayoutView="40" workbookViewId="0">
      <selection activeCell="S29" sqref="S29"/>
    </sheetView>
  </sheetViews>
  <sheetFormatPr defaultRowHeight="23.25"/>
  <cols>
    <col min="1" max="1" width="36.140625" customWidth="1"/>
    <col min="2" max="2" width="3" customWidth="1"/>
    <col min="3" max="3" width="4.140625" customWidth="1"/>
    <col min="4" max="4" width="13.42578125" customWidth="1"/>
    <col min="5" max="5" width="15.28515625" customWidth="1"/>
    <col min="6" max="6" width="10.7109375" hidden="1" customWidth="1"/>
    <col min="7" max="7" width="22.42578125" customWidth="1"/>
    <col min="8" max="8" width="13.7109375" customWidth="1"/>
    <col min="9" max="9" width="8.7109375" hidden="1" customWidth="1"/>
    <col min="10" max="10" width="14.140625" customWidth="1"/>
    <col min="11" max="11" width="12.5703125" customWidth="1"/>
    <col min="12" max="12" width="8.7109375" hidden="1" customWidth="1"/>
    <col min="13" max="13" width="14.140625" customWidth="1"/>
    <col min="14" max="14" width="11.140625" customWidth="1"/>
    <col min="15" max="15" width="8.7109375" hidden="1" customWidth="1"/>
    <col min="16" max="16" width="13.42578125" customWidth="1"/>
    <col min="17" max="17" width="12.5703125" customWidth="1"/>
    <col min="18" max="18" width="8.7109375" hidden="1" customWidth="1"/>
    <col min="19" max="19" width="12.28515625" customWidth="1"/>
    <col min="20" max="20" width="8.7109375" customWidth="1"/>
    <col min="21" max="21" width="8.7109375" hidden="1" customWidth="1"/>
    <col min="22" max="22" width="16.5703125" customWidth="1"/>
    <col min="23" max="23" width="11.28515625" customWidth="1"/>
    <col min="24" max="24" width="10.85546875" hidden="1" customWidth="1"/>
    <col min="25" max="25" width="12.42578125" style="98" customWidth="1"/>
    <col min="26" max="26" width="15.28515625" style="98" customWidth="1"/>
    <col min="27" max="27" width="8.7109375" hidden="1" customWidth="1"/>
    <col min="28" max="28" width="18" customWidth="1"/>
    <col min="29" max="29" width="14.5703125" customWidth="1"/>
    <col min="30" max="30" width="8.7109375" hidden="1" customWidth="1"/>
    <col min="31" max="31" width="8" customWidth="1"/>
    <col min="32" max="32" width="6.5703125" customWidth="1"/>
    <col min="33" max="33" width="9.42578125" hidden="1" customWidth="1"/>
    <col min="34" max="34" width="6" customWidth="1"/>
    <col min="35" max="35" width="8.7109375" customWidth="1"/>
    <col min="36" max="36" width="8.7109375" hidden="1" customWidth="1"/>
    <col min="37" max="37" width="5.5703125" customWidth="1"/>
    <col min="38" max="38" width="4.5703125" customWidth="1"/>
    <col min="39" max="39" width="10.85546875" hidden="1" customWidth="1"/>
    <col min="40" max="40" width="6.710937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99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99"/>
      <c r="Z2" s="9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99"/>
      <c r="Z3" s="99"/>
      <c r="AA3" s="39"/>
      <c r="AB3" s="96"/>
      <c r="AC3" s="195" t="s">
        <v>393</v>
      </c>
      <c r="AD3" s="195"/>
      <c r="AE3" s="196"/>
      <c r="AF3" s="197"/>
      <c r="AG3" s="197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Лист2!A3</f>
        <v>на 21»марта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96"/>
      <c r="Z4" s="96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198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96"/>
      <c r="Z5" s="96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51" t="s">
        <v>64</v>
      </c>
      <c r="B6" s="651"/>
      <c r="C6" s="651"/>
      <c r="D6" s="652"/>
      <c r="E6" s="658" t="s">
        <v>56</v>
      </c>
      <c r="F6" s="651"/>
      <c r="G6" s="651"/>
      <c r="H6" s="652"/>
      <c r="I6" s="160"/>
      <c r="J6" s="658" t="s">
        <v>89</v>
      </c>
      <c r="K6" s="651"/>
      <c r="L6" s="651"/>
      <c r="M6" s="652"/>
      <c r="N6" s="658" t="s">
        <v>87</v>
      </c>
      <c r="O6" s="651"/>
      <c r="P6" s="651"/>
      <c r="Q6" s="652"/>
      <c r="R6" s="160"/>
      <c r="S6" s="86"/>
      <c r="T6" s="161"/>
      <c r="U6" s="161"/>
      <c r="V6" s="162"/>
      <c r="W6" s="86"/>
      <c r="X6" s="161"/>
      <c r="Y6" s="571"/>
      <c r="Z6" s="9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653" t="s">
        <v>65</v>
      </c>
      <c r="B7" s="653"/>
      <c r="C7" s="653"/>
      <c r="D7" s="654"/>
      <c r="E7" s="655" t="s">
        <v>55</v>
      </c>
      <c r="F7" s="656"/>
      <c r="G7" s="656"/>
      <c r="H7" s="657"/>
      <c r="I7" s="90"/>
      <c r="J7" s="655" t="s">
        <v>12</v>
      </c>
      <c r="K7" s="656"/>
      <c r="L7" s="656"/>
      <c r="M7" s="657"/>
      <c r="N7" s="655" t="s">
        <v>15</v>
      </c>
      <c r="O7" s="656"/>
      <c r="P7" s="656"/>
      <c r="Q7" s="657"/>
      <c r="R7" s="90"/>
      <c r="S7" s="655" t="s">
        <v>14</v>
      </c>
      <c r="T7" s="656"/>
      <c r="U7" s="656"/>
      <c r="V7" s="657"/>
      <c r="W7" s="655" t="s">
        <v>84</v>
      </c>
      <c r="X7" s="656"/>
      <c r="Y7" s="657"/>
      <c r="Z7" s="9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175</v>
      </c>
      <c r="AP7" s="90" t="s">
        <v>81</v>
      </c>
      <c r="AQ7" s="84"/>
      <c r="AR7" s="84"/>
      <c r="AS7" s="84"/>
      <c r="AT7" s="47" t="s">
        <v>38</v>
      </c>
      <c r="AU7" s="41"/>
      <c r="AV7" s="41"/>
      <c r="AW7" s="6"/>
      <c r="AX7" s="6"/>
      <c r="AY7" s="6"/>
      <c r="AZ7" s="6"/>
    </row>
    <row r="8" spans="1:53" ht="18" customHeight="1">
      <c r="A8" s="163" t="s">
        <v>66</v>
      </c>
      <c r="B8" s="274" t="s">
        <v>68</v>
      </c>
      <c r="C8" s="275"/>
      <c r="D8" s="276"/>
      <c r="E8" s="655" t="s">
        <v>60</v>
      </c>
      <c r="F8" s="656"/>
      <c r="G8" s="656"/>
      <c r="H8" s="657"/>
      <c r="I8" s="90"/>
      <c r="J8" s="655" t="s">
        <v>71</v>
      </c>
      <c r="K8" s="656"/>
      <c r="L8" s="656"/>
      <c r="M8" s="657"/>
      <c r="N8" s="655" t="s">
        <v>88</v>
      </c>
      <c r="O8" s="656"/>
      <c r="P8" s="656"/>
      <c r="Q8" s="657"/>
      <c r="R8" s="90"/>
      <c r="S8" s="655" t="s">
        <v>61</v>
      </c>
      <c r="T8" s="656"/>
      <c r="U8" s="656"/>
      <c r="V8" s="657"/>
      <c r="W8" s="655" t="s">
        <v>85</v>
      </c>
      <c r="X8" s="656"/>
      <c r="Y8" s="657"/>
      <c r="Z8" s="9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64" t="s">
        <v>67</v>
      </c>
      <c r="B9" s="277" t="s">
        <v>69</v>
      </c>
      <c r="C9" s="166"/>
      <c r="D9" s="278"/>
      <c r="E9" s="655" t="s">
        <v>59</v>
      </c>
      <c r="F9" s="656"/>
      <c r="G9" s="656"/>
      <c r="H9" s="657"/>
      <c r="I9" s="90"/>
      <c r="J9" s="655" t="s">
        <v>13</v>
      </c>
      <c r="K9" s="656"/>
      <c r="L9" s="656"/>
      <c r="M9" s="657"/>
      <c r="N9" s="655" t="s">
        <v>59</v>
      </c>
      <c r="O9" s="656"/>
      <c r="P9" s="656"/>
      <c r="Q9" s="657"/>
      <c r="R9" s="90"/>
      <c r="S9" s="165"/>
      <c r="T9" s="89" t="s">
        <v>59</v>
      </c>
      <c r="U9" s="89"/>
      <c r="V9" s="89"/>
      <c r="W9" s="655" t="s">
        <v>86</v>
      </c>
      <c r="X9" s="656"/>
      <c r="Y9" s="657"/>
      <c r="Z9" s="99"/>
      <c r="AA9" s="89"/>
      <c r="AB9" s="91"/>
      <c r="AC9" s="80"/>
      <c r="AD9" s="80"/>
      <c r="AE9" s="80"/>
      <c r="AF9" s="79" t="str">
        <f>Лист2!A3</f>
        <v>на 21»марта 2022г.</v>
      </c>
      <c r="AG9" s="79"/>
      <c r="AH9" s="79"/>
      <c r="AI9" s="79"/>
      <c r="AJ9" s="79"/>
      <c r="AK9" s="79"/>
      <c r="AL9" s="79"/>
      <c r="AM9" s="79"/>
      <c r="AN9" s="79"/>
      <c r="AO9" s="79"/>
      <c r="AP9" s="91"/>
      <c r="AQ9" s="6"/>
      <c r="AR9" s="6"/>
      <c r="AS9" s="6" t="s">
        <v>80</v>
      </c>
      <c r="AT9" s="49" t="s">
        <v>394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79" t="s">
        <v>70</v>
      </c>
      <c r="C10" s="280"/>
      <c r="D10" s="281"/>
      <c r="E10" s="166"/>
      <c r="F10" s="166"/>
      <c r="G10" s="89"/>
      <c r="H10" s="167"/>
      <c r="I10" s="168"/>
      <c r="J10" s="89"/>
      <c r="K10" s="89"/>
      <c r="L10" s="89"/>
      <c r="M10" s="167"/>
      <c r="N10" s="723"/>
      <c r="O10" s="653"/>
      <c r="P10" s="653"/>
      <c r="Q10" s="654"/>
      <c r="R10" s="90"/>
      <c r="S10" s="165"/>
      <c r="T10" s="89"/>
      <c r="U10" s="89"/>
      <c r="V10" s="89"/>
      <c r="W10" s="165"/>
      <c r="X10" s="89"/>
      <c r="Y10" s="256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69">
        <v>1</v>
      </c>
      <c r="B11" s="170"/>
      <c r="C11" s="171">
        <v>2</v>
      </c>
      <c r="D11" s="172"/>
      <c r="E11" s="173"/>
      <c r="F11" s="173"/>
      <c r="G11" s="173">
        <v>3</v>
      </c>
      <c r="H11" s="174"/>
      <c r="I11" s="173"/>
      <c r="J11" s="173"/>
      <c r="K11" s="173">
        <v>4</v>
      </c>
      <c r="L11" s="173"/>
      <c r="M11" s="174"/>
      <c r="N11" s="173"/>
      <c r="O11" s="173"/>
      <c r="P11" s="173">
        <v>5</v>
      </c>
      <c r="Q11" s="174"/>
      <c r="R11" s="173"/>
      <c r="S11" s="175"/>
      <c r="T11" s="173">
        <v>6</v>
      </c>
      <c r="U11" s="173"/>
      <c r="V11" s="173"/>
      <c r="W11" s="718">
        <v>7</v>
      </c>
      <c r="X11" s="719"/>
      <c r="Y11" s="720"/>
      <c r="Z11" s="99"/>
      <c r="AA11" s="89"/>
      <c r="AB11" s="91"/>
      <c r="AC11" s="79" t="s">
        <v>90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1"/>
      <c r="AQ11" s="6"/>
      <c r="AR11" s="6" t="s">
        <v>82</v>
      </c>
      <c r="AS11" s="84"/>
      <c r="AT11" s="49" t="s">
        <v>269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98"/>
      <c r="C12" s="699"/>
      <c r="D12" s="700"/>
      <c r="E12" s="735">
        <v>50</v>
      </c>
      <c r="F12" s="736"/>
      <c r="G12" s="736"/>
      <c r="H12" s="737"/>
      <c r="I12" s="125"/>
      <c r="J12" s="735" t="s">
        <v>97</v>
      </c>
      <c r="K12" s="736"/>
      <c r="L12" s="114"/>
      <c r="M12" s="110">
        <v>3</v>
      </c>
      <c r="N12" s="740">
        <f>M12*E12</f>
        <v>150</v>
      </c>
      <c r="O12" s="741"/>
      <c r="P12" s="741"/>
      <c r="Q12" s="742"/>
      <c r="R12" s="125"/>
      <c r="S12" s="735">
        <f>Лист2!I41</f>
        <v>60.580000000000005</v>
      </c>
      <c r="T12" s="736"/>
      <c r="U12" s="736"/>
      <c r="V12" s="737"/>
      <c r="W12" s="725"/>
      <c r="X12" s="726"/>
      <c r="Y12" s="727"/>
      <c r="Z12" s="99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701"/>
      <c r="C13" s="702"/>
      <c r="D13" s="703"/>
      <c r="E13" s="706"/>
      <c r="F13" s="707"/>
      <c r="G13" s="707"/>
      <c r="H13" s="724"/>
      <c r="I13" s="122"/>
      <c r="J13" s="704" t="s">
        <v>209</v>
      </c>
      <c r="K13" s="705"/>
      <c r="L13" s="122"/>
      <c r="M13" s="111">
        <v>0</v>
      </c>
      <c r="N13" s="740"/>
      <c r="O13" s="741"/>
      <c r="P13" s="741"/>
      <c r="Q13" s="742"/>
      <c r="R13" s="115"/>
      <c r="S13" s="706">
        <f>Лист2!I45</f>
        <v>0</v>
      </c>
      <c r="T13" s="707"/>
      <c r="U13" s="707"/>
      <c r="V13" s="724"/>
      <c r="W13" s="728"/>
      <c r="X13" s="729"/>
      <c r="Y13" s="730"/>
      <c r="Z13" s="99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701"/>
      <c r="C14" s="702"/>
      <c r="D14" s="703"/>
      <c r="E14" s="706">
        <v>45.33</v>
      </c>
      <c r="F14" s="707"/>
      <c r="G14" s="707"/>
      <c r="H14" s="724"/>
      <c r="I14" s="122"/>
      <c r="J14" s="706" t="s">
        <v>282</v>
      </c>
      <c r="K14" s="707"/>
      <c r="L14" s="116"/>
      <c r="M14" s="112">
        <v>18</v>
      </c>
      <c r="N14" s="735">
        <f>M14*E14</f>
        <v>815.93999999999994</v>
      </c>
      <c r="O14" s="736"/>
      <c r="P14" s="736"/>
      <c r="Q14" s="737"/>
      <c r="R14" s="115"/>
      <c r="S14" s="751"/>
      <c r="T14" s="752"/>
      <c r="U14" s="752"/>
      <c r="V14" s="753"/>
      <c r="W14" s="728"/>
      <c r="X14" s="729"/>
      <c r="Y14" s="731"/>
      <c r="Z14" s="99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701"/>
      <c r="C15" s="702"/>
      <c r="D15" s="703"/>
      <c r="E15" s="706">
        <v>82.34</v>
      </c>
      <c r="F15" s="707"/>
      <c r="G15" s="707"/>
      <c r="H15" s="724"/>
      <c r="I15" s="117"/>
      <c r="J15" s="706" t="s">
        <v>283</v>
      </c>
      <c r="K15" s="707"/>
      <c r="L15" s="122"/>
      <c r="M15" s="111">
        <v>101</v>
      </c>
      <c r="N15" s="706">
        <f>M15*E15</f>
        <v>8316.34</v>
      </c>
      <c r="O15" s="707"/>
      <c r="P15" s="707"/>
      <c r="Q15" s="707"/>
      <c r="R15" s="117"/>
      <c r="S15" s="751">
        <f>S18-S17-S16-S14-S13-S12</f>
        <v>9702.7968250000013</v>
      </c>
      <c r="T15" s="752"/>
      <c r="U15" s="752"/>
      <c r="V15" s="753"/>
      <c r="W15" s="728"/>
      <c r="X15" s="729"/>
      <c r="Y15" s="731"/>
      <c r="Z15" s="99"/>
      <c r="AA15" s="89"/>
      <c r="AB15" s="91"/>
      <c r="AC15" s="79" t="s">
        <v>303</v>
      </c>
      <c r="AD15" s="79"/>
      <c r="AE15" s="79"/>
      <c r="AF15" s="81"/>
      <c r="AG15" s="81"/>
      <c r="AH15" s="79"/>
      <c r="AI15" s="79"/>
      <c r="AJ15" s="79"/>
      <c r="AK15" s="79"/>
      <c r="AL15" s="79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701"/>
      <c r="C16" s="702"/>
      <c r="D16" s="703"/>
      <c r="E16" s="706">
        <v>2.06</v>
      </c>
      <c r="F16" s="707"/>
      <c r="G16" s="707"/>
      <c r="H16" s="724"/>
      <c r="I16" s="117"/>
      <c r="J16" s="706" t="s">
        <v>347</v>
      </c>
      <c r="K16" s="707"/>
      <c r="L16" s="122"/>
      <c r="M16" s="111">
        <v>100</v>
      </c>
      <c r="N16" s="706">
        <f>M16*E16</f>
        <v>206</v>
      </c>
      <c r="O16" s="707"/>
      <c r="P16" s="707"/>
      <c r="Q16" s="707"/>
      <c r="R16" s="117"/>
      <c r="S16" s="706">
        <f>E16*M16</f>
        <v>206</v>
      </c>
      <c r="T16" s="707"/>
      <c r="U16" s="707"/>
      <c r="V16" s="724"/>
      <c r="W16" s="728"/>
      <c r="X16" s="729"/>
      <c r="Y16" s="731"/>
      <c r="Z16" s="99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95"/>
      <c r="C17" s="696"/>
      <c r="D17" s="697"/>
      <c r="E17" s="738"/>
      <c r="F17" s="739"/>
      <c r="G17" s="739"/>
      <c r="H17" s="749"/>
      <c r="I17" s="118"/>
      <c r="J17" s="738" t="s">
        <v>102</v>
      </c>
      <c r="K17" s="739"/>
      <c r="L17" s="116"/>
      <c r="M17" s="112">
        <f>M12+M13+M14</f>
        <v>21</v>
      </c>
      <c r="N17" s="706"/>
      <c r="O17" s="707"/>
      <c r="P17" s="707"/>
      <c r="Q17" s="707"/>
      <c r="R17" s="119"/>
      <c r="S17" s="751">
        <f>Лист2!I42+Лист2!I46</f>
        <v>28.94</v>
      </c>
      <c r="T17" s="752"/>
      <c r="U17" s="752"/>
      <c r="V17" s="753"/>
      <c r="W17" s="728"/>
      <c r="X17" s="729"/>
      <c r="Y17" s="731"/>
      <c r="Z17" s="99"/>
      <c r="AA17" s="89"/>
      <c r="AB17" s="91"/>
      <c r="AC17" s="79" t="s">
        <v>270</v>
      </c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19"/>
      <c r="F18" s="119" t="s">
        <v>198</v>
      </c>
      <c r="G18" s="119"/>
      <c r="H18" s="119"/>
      <c r="I18" s="119"/>
      <c r="J18" s="119"/>
      <c r="K18" s="119" t="s">
        <v>92</v>
      </c>
      <c r="L18" s="119"/>
      <c r="M18" s="113">
        <f>M15+M16+M17</f>
        <v>222</v>
      </c>
      <c r="N18" s="750">
        <f>N15+S12+S16+S17</f>
        <v>8611.86</v>
      </c>
      <c r="O18" s="739"/>
      <c r="P18" s="739"/>
      <c r="Q18" s="749"/>
      <c r="R18" s="126"/>
      <c r="S18" s="750">
        <f>AV99</f>
        <v>9998.3168250000017</v>
      </c>
      <c r="T18" s="754"/>
      <c r="U18" s="754"/>
      <c r="V18" s="755"/>
      <c r="W18" s="732"/>
      <c r="X18" s="733"/>
      <c r="Y18" s="734"/>
      <c r="Z18" s="99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96"/>
      <c r="Z19" s="96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572"/>
      <c r="Z20" s="573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721" t="s">
        <v>8</v>
      </c>
      <c r="AU20" s="722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76</v>
      </c>
      <c r="D21" s="708" t="s">
        <v>18</v>
      </c>
      <c r="E21" s="709"/>
      <c r="F21" s="709"/>
      <c r="G21" s="709"/>
      <c r="H21" s="709"/>
      <c r="I21" s="709"/>
      <c r="J21" s="709"/>
      <c r="K21" s="709"/>
      <c r="L21" s="709"/>
      <c r="M21" s="709"/>
      <c r="N21" s="710"/>
      <c r="O21" s="123"/>
      <c r="P21" s="708" t="s">
        <v>19</v>
      </c>
      <c r="Q21" s="709"/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10"/>
      <c r="AC21" s="708" t="s">
        <v>20</v>
      </c>
      <c r="AD21" s="709"/>
      <c r="AE21" s="709"/>
      <c r="AF21" s="709"/>
      <c r="AG21" s="709"/>
      <c r="AH21" s="710"/>
      <c r="AI21" s="708" t="s">
        <v>21</v>
      </c>
      <c r="AJ21" s="709"/>
      <c r="AK21" s="709"/>
      <c r="AL21" s="709"/>
      <c r="AM21" s="709"/>
      <c r="AN21" s="709"/>
      <c r="AO21" s="710"/>
      <c r="AP21" s="24" t="s">
        <v>63</v>
      </c>
      <c r="AQ21" s="23"/>
      <c r="AR21" s="23"/>
      <c r="AS21" s="16"/>
      <c r="AT21" s="716" t="s">
        <v>3</v>
      </c>
      <c r="AU21" s="717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75</v>
      </c>
      <c r="D22" s="711"/>
      <c r="E22" s="712"/>
      <c r="F22" s="712"/>
      <c r="G22" s="712"/>
      <c r="H22" s="712"/>
      <c r="I22" s="712"/>
      <c r="J22" s="712"/>
      <c r="K22" s="712"/>
      <c r="L22" s="712"/>
      <c r="M22" s="712"/>
      <c r="N22" s="713"/>
      <c r="O22" s="124"/>
      <c r="P22" s="711"/>
      <c r="Q22" s="712"/>
      <c r="R22" s="712"/>
      <c r="S22" s="712"/>
      <c r="T22" s="712"/>
      <c r="U22" s="712"/>
      <c r="V22" s="712"/>
      <c r="W22" s="712"/>
      <c r="X22" s="712"/>
      <c r="Y22" s="712"/>
      <c r="Z22" s="712"/>
      <c r="AA22" s="712"/>
      <c r="AB22" s="713"/>
      <c r="AC22" s="711"/>
      <c r="AD22" s="712"/>
      <c r="AE22" s="712"/>
      <c r="AF22" s="712"/>
      <c r="AG22" s="712"/>
      <c r="AH22" s="713"/>
      <c r="AI22" s="711"/>
      <c r="AJ22" s="712"/>
      <c r="AK22" s="712"/>
      <c r="AL22" s="712"/>
      <c r="AM22" s="712"/>
      <c r="AN22" s="712"/>
      <c r="AO22" s="713"/>
      <c r="AP22" s="26" t="s">
        <v>17</v>
      </c>
      <c r="AQ22" s="25"/>
      <c r="AR22" s="25"/>
      <c r="AS22" s="2"/>
      <c r="AT22" s="714" t="s">
        <v>57</v>
      </c>
      <c r="AU22" s="715"/>
      <c r="AV22" s="7"/>
      <c r="AW22" s="6"/>
      <c r="AX22" s="6"/>
      <c r="AY22" s="6"/>
      <c r="AZ22" s="6"/>
      <c r="BA22" s="6"/>
    </row>
    <row r="23" spans="1:54" ht="9.75" customHeight="1">
      <c r="A23" s="1" t="s">
        <v>78</v>
      </c>
      <c r="B23" s="4" t="s">
        <v>79</v>
      </c>
      <c r="C23" s="4" t="s">
        <v>9</v>
      </c>
      <c r="D23" s="671" t="s">
        <v>346</v>
      </c>
      <c r="E23" s="672"/>
      <c r="F23" s="378"/>
      <c r="G23" s="683" t="s">
        <v>297</v>
      </c>
      <c r="H23" s="684"/>
      <c r="I23" s="378"/>
      <c r="J23" s="671" t="s">
        <v>378</v>
      </c>
      <c r="K23" s="672"/>
      <c r="L23" s="149"/>
      <c r="M23" s="665" t="s">
        <v>379</v>
      </c>
      <c r="N23" s="666"/>
      <c r="O23" s="149"/>
      <c r="P23" s="671" t="s">
        <v>325</v>
      </c>
      <c r="Q23" s="672"/>
      <c r="R23" s="149"/>
      <c r="S23" s="677" t="s">
        <v>380</v>
      </c>
      <c r="T23" s="678"/>
      <c r="U23" s="378"/>
      <c r="V23" s="683" t="s">
        <v>355</v>
      </c>
      <c r="W23" s="684"/>
      <c r="X23" s="246"/>
      <c r="Y23" s="683" t="s">
        <v>376</v>
      </c>
      <c r="Z23" s="684"/>
      <c r="AA23" s="246"/>
      <c r="AB23" s="683"/>
      <c r="AC23" s="684"/>
      <c r="AD23" s="149"/>
      <c r="AE23" s="665"/>
      <c r="AF23" s="666"/>
      <c r="AG23" s="149"/>
      <c r="AH23" s="671"/>
      <c r="AI23" s="672"/>
      <c r="AJ23" s="149"/>
      <c r="AK23" s="677"/>
      <c r="AL23" s="678"/>
      <c r="AM23" s="107"/>
      <c r="AN23" s="683"/>
      <c r="AO23" s="684"/>
      <c r="AP23" s="689"/>
      <c r="AQ23" s="690"/>
      <c r="AR23" s="659"/>
      <c r="AS23" s="660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73"/>
      <c r="E24" s="674"/>
      <c r="F24" s="379"/>
      <c r="G24" s="685"/>
      <c r="H24" s="686"/>
      <c r="I24" s="379"/>
      <c r="J24" s="673"/>
      <c r="K24" s="674"/>
      <c r="L24" s="151"/>
      <c r="M24" s="667"/>
      <c r="N24" s="668"/>
      <c r="O24" s="151"/>
      <c r="P24" s="673"/>
      <c r="Q24" s="674"/>
      <c r="R24" s="151"/>
      <c r="S24" s="679"/>
      <c r="T24" s="680"/>
      <c r="U24" s="379"/>
      <c r="V24" s="685"/>
      <c r="W24" s="686"/>
      <c r="X24" s="248"/>
      <c r="Y24" s="685"/>
      <c r="Z24" s="686"/>
      <c r="AA24" s="248"/>
      <c r="AB24" s="685"/>
      <c r="AC24" s="686"/>
      <c r="AD24" s="151"/>
      <c r="AE24" s="667"/>
      <c r="AF24" s="668"/>
      <c r="AG24" s="151"/>
      <c r="AH24" s="673"/>
      <c r="AI24" s="674"/>
      <c r="AJ24" s="151"/>
      <c r="AK24" s="679"/>
      <c r="AL24" s="680"/>
      <c r="AM24" s="108"/>
      <c r="AN24" s="685"/>
      <c r="AO24" s="686"/>
      <c r="AP24" s="691"/>
      <c r="AQ24" s="692"/>
      <c r="AR24" s="661"/>
      <c r="AS24" s="662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75"/>
      <c r="E25" s="676"/>
      <c r="F25" s="380"/>
      <c r="G25" s="687"/>
      <c r="H25" s="688"/>
      <c r="I25" s="380"/>
      <c r="J25" s="675"/>
      <c r="K25" s="676"/>
      <c r="L25" s="153"/>
      <c r="M25" s="669"/>
      <c r="N25" s="670"/>
      <c r="O25" s="153"/>
      <c r="P25" s="675"/>
      <c r="Q25" s="676"/>
      <c r="R25" s="153"/>
      <c r="S25" s="681"/>
      <c r="T25" s="682"/>
      <c r="U25" s="380"/>
      <c r="V25" s="687"/>
      <c r="W25" s="688"/>
      <c r="X25" s="249"/>
      <c r="Y25" s="687"/>
      <c r="Z25" s="688"/>
      <c r="AA25" s="249"/>
      <c r="AB25" s="687"/>
      <c r="AC25" s="688"/>
      <c r="AD25" s="153"/>
      <c r="AE25" s="669"/>
      <c r="AF25" s="670"/>
      <c r="AG25" s="153"/>
      <c r="AH25" s="675"/>
      <c r="AI25" s="676"/>
      <c r="AJ25" s="153"/>
      <c r="AK25" s="681"/>
      <c r="AL25" s="682"/>
      <c r="AM25" s="109"/>
      <c r="AN25" s="687"/>
      <c r="AO25" s="688"/>
      <c r="AP25" s="693"/>
      <c r="AQ25" s="694"/>
      <c r="AR25" s="663"/>
      <c r="AS25" s="664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374">
        <v>26</v>
      </c>
      <c r="E26" s="374">
        <v>27</v>
      </c>
      <c r="F26" s="373"/>
      <c r="G26" s="373">
        <v>8</v>
      </c>
      <c r="H26" s="373">
        <v>9</v>
      </c>
      <c r="I26" s="373"/>
      <c r="J26" s="497">
        <v>20</v>
      </c>
      <c r="K26" s="374">
        <v>21</v>
      </c>
      <c r="L26" s="374"/>
      <c r="M26" s="374">
        <v>22</v>
      </c>
      <c r="N26" s="374">
        <v>23</v>
      </c>
      <c r="O26" s="374"/>
      <c r="P26" s="374">
        <v>24</v>
      </c>
      <c r="Q26" s="374">
        <v>25</v>
      </c>
      <c r="R26" s="374"/>
      <c r="S26" s="374">
        <v>26</v>
      </c>
      <c r="T26" s="374">
        <v>27</v>
      </c>
      <c r="U26" s="373"/>
      <c r="V26" s="373"/>
      <c r="W26" s="373"/>
      <c r="X26" s="27"/>
      <c r="Y26" s="373">
        <v>8</v>
      </c>
      <c r="Z26" s="373">
        <v>9</v>
      </c>
      <c r="AA26" s="27"/>
      <c r="AB26" s="576">
        <v>20</v>
      </c>
      <c r="AC26" s="373">
        <v>21</v>
      </c>
      <c r="AD26" s="374"/>
      <c r="AE26" s="374">
        <v>22</v>
      </c>
      <c r="AF26" s="374">
        <v>23</v>
      </c>
      <c r="AG26" s="374"/>
      <c r="AH26" s="374">
        <v>24</v>
      </c>
      <c r="AI26" s="374">
        <v>25</v>
      </c>
      <c r="AJ26" s="374"/>
      <c r="AK26" s="374">
        <v>26</v>
      </c>
      <c r="AL26" s="374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155">
        <v>101</v>
      </c>
      <c r="E27" s="155"/>
      <c r="F27" s="112"/>
      <c r="G27" s="112">
        <v>122.5</v>
      </c>
      <c r="H27" s="112"/>
      <c r="I27" s="112"/>
      <c r="J27" s="155">
        <v>21</v>
      </c>
      <c r="K27" s="498"/>
      <c r="L27" s="155"/>
      <c r="M27" s="155">
        <v>101</v>
      </c>
      <c r="N27" s="155"/>
      <c r="O27" s="155"/>
      <c r="P27" s="155">
        <v>3</v>
      </c>
      <c r="Q27" s="155"/>
      <c r="R27" s="155"/>
      <c r="S27" s="155">
        <v>101</v>
      </c>
      <c r="T27" s="155"/>
      <c r="U27" s="112"/>
      <c r="V27" s="112">
        <v>18</v>
      </c>
      <c r="W27" s="112"/>
      <c r="X27" s="241"/>
      <c r="Y27" s="112">
        <v>100.5</v>
      </c>
      <c r="Z27" s="112"/>
      <c r="AA27" s="241"/>
      <c r="AB27" s="112"/>
      <c r="AC27" s="577"/>
      <c r="AD27" s="155"/>
      <c r="AE27" s="155"/>
      <c r="AF27" s="155"/>
      <c r="AG27" s="155"/>
      <c r="AH27" s="155"/>
      <c r="AI27" s="155"/>
      <c r="AJ27" s="155"/>
      <c r="AK27" s="155"/>
      <c r="AL27" s="155"/>
      <c r="AM27" s="106"/>
      <c r="AN27" s="112"/>
      <c r="AO27" s="112"/>
      <c r="AP27" s="106"/>
      <c r="AQ27" s="106"/>
      <c r="AR27" s="106"/>
      <c r="AS27" s="106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156" t="s">
        <v>342</v>
      </c>
      <c r="E28" s="156"/>
      <c r="F28" s="578"/>
      <c r="G28" s="316">
        <v>200</v>
      </c>
      <c r="H28" s="316"/>
      <c r="I28" s="578"/>
      <c r="J28" s="156">
        <v>200</v>
      </c>
      <c r="K28" s="499"/>
      <c r="L28" s="156"/>
      <c r="M28" s="156">
        <v>90</v>
      </c>
      <c r="N28" s="156"/>
      <c r="O28" s="156"/>
      <c r="P28" s="156">
        <v>25</v>
      </c>
      <c r="Q28" s="156"/>
      <c r="R28" s="156"/>
      <c r="S28" s="156">
        <v>150</v>
      </c>
      <c r="T28" s="156"/>
      <c r="U28" s="316"/>
      <c r="V28" s="316">
        <v>45</v>
      </c>
      <c r="W28" s="316"/>
      <c r="X28" s="251"/>
      <c r="Y28" s="316">
        <v>50</v>
      </c>
      <c r="Z28" s="316"/>
      <c r="AA28" s="252"/>
      <c r="AB28" s="316"/>
      <c r="AC28" s="579"/>
      <c r="AD28" s="156"/>
      <c r="AE28" s="156"/>
      <c r="AF28" s="156"/>
      <c r="AG28" s="156"/>
      <c r="AH28" s="156"/>
      <c r="AI28" s="156"/>
      <c r="AJ28" s="156"/>
      <c r="AK28" s="156"/>
      <c r="AL28" s="156"/>
      <c r="AM28" s="120"/>
      <c r="AN28" s="316"/>
      <c r="AO28" s="316"/>
      <c r="AP28" s="120"/>
      <c r="AQ28" s="120"/>
      <c r="AR28" s="120"/>
      <c r="AS28" s="120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84" t="s">
        <v>72</v>
      </c>
      <c r="B29" s="5"/>
      <c r="C29" s="103" t="s">
        <v>195</v>
      </c>
      <c r="D29" s="375"/>
      <c r="E29" s="375"/>
      <c r="F29" s="317"/>
      <c r="G29" s="317"/>
      <c r="H29" s="317"/>
      <c r="I29" s="317"/>
      <c r="J29" s="375"/>
      <c r="K29" s="500">
        <f>J29*J27</f>
        <v>0</v>
      </c>
      <c r="L29" s="375">
        <f>K29*AC29</f>
        <v>0</v>
      </c>
      <c r="M29" s="375"/>
      <c r="N29" s="375">
        <f>M29*M27</f>
        <v>0</v>
      </c>
      <c r="O29" s="375">
        <f>N29*AC29</f>
        <v>0</v>
      </c>
      <c r="P29" s="375"/>
      <c r="Q29" s="375"/>
      <c r="R29" s="375"/>
      <c r="S29" s="375"/>
      <c r="T29" s="375"/>
      <c r="U29" s="317"/>
      <c r="V29" s="317"/>
      <c r="W29" s="317"/>
      <c r="X29" s="319"/>
      <c r="Y29" s="317"/>
      <c r="Z29" s="317"/>
      <c r="AA29" s="319"/>
      <c r="AB29" s="375"/>
      <c r="AC29" s="500">
        <f>AB29*AB27</f>
        <v>0</v>
      </c>
      <c r="AD29" s="375">
        <f>AC29*AU29</f>
        <v>0</v>
      </c>
      <c r="AE29" s="375"/>
      <c r="AF29" s="375">
        <f>AE29*AE27</f>
        <v>0</v>
      </c>
      <c r="AG29" s="375">
        <f>AF29*AU29</f>
        <v>0</v>
      </c>
      <c r="AH29" s="375"/>
      <c r="AI29" s="375"/>
      <c r="AJ29" s="375"/>
      <c r="AK29" s="375"/>
      <c r="AL29" s="375"/>
      <c r="AM29" s="216">
        <f>AL29*AU29</f>
        <v>0</v>
      </c>
      <c r="AN29" s="92"/>
      <c r="AO29" s="92"/>
      <c r="AP29" s="255"/>
      <c r="AQ29" s="255"/>
      <c r="AR29" s="216"/>
      <c r="AS29" s="216"/>
      <c r="AT29" s="145">
        <f>E29+H29+K29+N29+Q29+T29+W29+Z29+AC29+AF29+AI29+AL29+AO29+AQ29+AS29</f>
        <v>0</v>
      </c>
      <c r="AU29" s="551">
        <v>675</v>
      </c>
      <c r="AV29" s="88">
        <f>AT29*AU29</f>
        <v>0</v>
      </c>
      <c r="AW29" s="6"/>
      <c r="AX29" s="6"/>
      <c r="AY29" s="6"/>
      <c r="AZ29" s="6"/>
      <c r="BA29" s="6"/>
    </row>
    <row r="30" spans="1:54" ht="42" customHeight="1">
      <c r="A30" s="284" t="s">
        <v>231</v>
      </c>
      <c r="B30" s="5"/>
      <c r="C30" s="103" t="s">
        <v>195</v>
      </c>
      <c r="D30" s="375"/>
      <c r="E30" s="375"/>
      <c r="F30" s="317"/>
      <c r="G30" s="317"/>
      <c r="H30" s="317"/>
      <c r="I30" s="317"/>
      <c r="J30" s="375">
        <v>2.6950000000000002E-2</v>
      </c>
      <c r="K30" s="500">
        <f>J30*J27</f>
        <v>0.56595000000000006</v>
      </c>
      <c r="L30" s="375">
        <f t="shared" ref="L30:L52" si="0">K30*AC30</f>
        <v>0</v>
      </c>
      <c r="M30" s="375">
        <v>0.10868999999999999</v>
      </c>
      <c r="N30" s="375">
        <f>M30*M27</f>
        <v>10.977689999999999</v>
      </c>
      <c r="O30" s="375">
        <f t="shared" ref="O30:O52" si="1">N30*AC30</f>
        <v>0</v>
      </c>
      <c r="P30" s="375"/>
      <c r="Q30" s="375"/>
      <c r="R30" s="375"/>
      <c r="S30" s="375"/>
      <c r="T30" s="375"/>
      <c r="U30" s="317"/>
      <c r="V30" s="317"/>
      <c r="W30" s="317"/>
      <c r="X30" s="319"/>
      <c r="Y30" s="317"/>
      <c r="Z30" s="317"/>
      <c r="AA30" s="319"/>
      <c r="AB30" s="375"/>
      <c r="AC30" s="500">
        <f>AB30*AB27</f>
        <v>0</v>
      </c>
      <c r="AD30" s="375">
        <f t="shared" ref="AD30:AD52" si="2">AC30*AU30</f>
        <v>0</v>
      </c>
      <c r="AE30" s="375"/>
      <c r="AF30" s="375">
        <f>AE30*AE27</f>
        <v>0</v>
      </c>
      <c r="AG30" s="375">
        <f t="shared" ref="AG30:AG52" si="3">AF30*AU30</f>
        <v>0</v>
      </c>
      <c r="AH30" s="375"/>
      <c r="AI30" s="375"/>
      <c r="AJ30" s="375"/>
      <c r="AK30" s="375"/>
      <c r="AL30" s="375"/>
      <c r="AM30" s="216">
        <f t="shared" ref="AM30:AM52" si="4">AL30*AU30</f>
        <v>0</v>
      </c>
      <c r="AN30" s="92"/>
      <c r="AO30" s="92"/>
      <c r="AP30" s="255"/>
      <c r="AQ30" s="255"/>
      <c r="AR30" s="216"/>
      <c r="AS30" s="216"/>
      <c r="AT30" s="145">
        <f t="shared" ref="AT30:AT52" si="5">E30+H30+K30+N30+Q30+T30+W30+Z30+AC30+AF30+AI30+AL30+AO30+AQ30+AS30</f>
        <v>11.54364</v>
      </c>
      <c r="AU30" s="551">
        <v>540</v>
      </c>
      <c r="AV30" s="88">
        <f t="shared" ref="AV30:AV52" si="6">AT30*AU30</f>
        <v>6233.5655999999999</v>
      </c>
      <c r="AW30" s="6"/>
      <c r="AX30" s="6"/>
      <c r="AY30" s="6"/>
      <c r="AZ30" s="6"/>
      <c r="BA30" s="6"/>
    </row>
    <row r="31" spans="1:54" ht="42" customHeight="1">
      <c r="A31" s="284" t="s">
        <v>330</v>
      </c>
      <c r="B31" s="5"/>
      <c r="C31" s="103" t="s">
        <v>195</v>
      </c>
      <c r="D31" s="375"/>
      <c r="E31" s="375"/>
      <c r="F31" s="317"/>
      <c r="G31" s="317"/>
      <c r="H31" s="317"/>
      <c r="I31" s="317"/>
      <c r="J31" s="375"/>
      <c r="K31" s="500">
        <f>J31*J27</f>
        <v>0</v>
      </c>
      <c r="L31" s="375">
        <f t="shared" si="0"/>
        <v>0</v>
      </c>
      <c r="M31" s="375"/>
      <c r="N31" s="375">
        <f>M31*M27</f>
        <v>0</v>
      </c>
      <c r="O31" s="375">
        <f t="shared" si="1"/>
        <v>0</v>
      </c>
      <c r="P31" s="375"/>
      <c r="Q31" s="375"/>
      <c r="R31" s="375"/>
      <c r="S31" s="375"/>
      <c r="T31" s="375"/>
      <c r="U31" s="317"/>
      <c r="V31" s="317"/>
      <c r="W31" s="317"/>
      <c r="X31" s="319"/>
      <c r="Y31" s="317"/>
      <c r="Z31" s="317"/>
      <c r="AA31" s="319"/>
      <c r="AB31" s="375"/>
      <c r="AC31" s="500">
        <f>AB31*AB27</f>
        <v>0</v>
      </c>
      <c r="AD31" s="375">
        <f t="shared" si="2"/>
        <v>0</v>
      </c>
      <c r="AE31" s="375"/>
      <c r="AF31" s="375">
        <f>AE31*AE27</f>
        <v>0</v>
      </c>
      <c r="AG31" s="375">
        <f t="shared" si="3"/>
        <v>0</v>
      </c>
      <c r="AH31" s="375"/>
      <c r="AI31" s="375"/>
      <c r="AJ31" s="375"/>
      <c r="AK31" s="375"/>
      <c r="AL31" s="375"/>
      <c r="AM31" s="216">
        <f t="shared" si="4"/>
        <v>0</v>
      </c>
      <c r="AN31" s="92"/>
      <c r="AO31" s="92"/>
      <c r="AP31" s="255"/>
      <c r="AQ31" s="255"/>
      <c r="AR31" s="216"/>
      <c r="AS31" s="216"/>
      <c r="AT31" s="145">
        <f t="shared" si="5"/>
        <v>0</v>
      </c>
      <c r="AU31" s="551">
        <v>555</v>
      </c>
      <c r="AV31" s="88">
        <f t="shared" si="6"/>
        <v>0</v>
      </c>
      <c r="AW31" s="6"/>
      <c r="AX31" s="6"/>
      <c r="AY31" s="6"/>
      <c r="AZ31" s="6"/>
      <c r="BA31" s="6"/>
      <c r="BB31" s="6"/>
    </row>
    <row r="32" spans="1:54" ht="70.5" customHeight="1">
      <c r="A32" s="284" t="s">
        <v>24</v>
      </c>
      <c r="B32" s="5"/>
      <c r="C32" s="103" t="s">
        <v>195</v>
      </c>
      <c r="D32" s="375"/>
      <c r="E32" s="375"/>
      <c r="F32" s="317"/>
      <c r="G32" s="317"/>
      <c r="H32" s="317"/>
      <c r="I32" s="317"/>
      <c r="J32" s="375"/>
      <c r="K32" s="500"/>
      <c r="L32" s="375">
        <f t="shared" si="0"/>
        <v>0</v>
      </c>
      <c r="M32" s="375"/>
      <c r="N32" s="375"/>
      <c r="O32" s="375">
        <f t="shared" si="1"/>
        <v>0</v>
      </c>
      <c r="P32" s="375"/>
      <c r="Q32" s="375"/>
      <c r="R32" s="375"/>
      <c r="S32" s="375"/>
      <c r="T32" s="375"/>
      <c r="U32" s="317"/>
      <c r="V32" s="317"/>
      <c r="W32" s="317"/>
      <c r="X32" s="319"/>
      <c r="Y32" s="317"/>
      <c r="Z32" s="317"/>
      <c r="AA32" s="319"/>
      <c r="AB32" s="375"/>
      <c r="AC32" s="500"/>
      <c r="AD32" s="375">
        <f t="shared" si="2"/>
        <v>0</v>
      </c>
      <c r="AE32" s="375"/>
      <c r="AF32" s="375"/>
      <c r="AG32" s="375">
        <f t="shared" si="3"/>
        <v>0</v>
      </c>
      <c r="AH32" s="375"/>
      <c r="AI32" s="375"/>
      <c r="AJ32" s="375"/>
      <c r="AK32" s="375"/>
      <c r="AL32" s="375"/>
      <c r="AM32" s="216">
        <f t="shared" si="4"/>
        <v>0</v>
      </c>
      <c r="AN32" s="92"/>
      <c r="AO32" s="92"/>
      <c r="AP32" s="255"/>
      <c r="AQ32" s="255"/>
      <c r="AR32" s="216"/>
      <c r="AS32" s="216"/>
      <c r="AT32" s="144">
        <f t="shared" si="5"/>
        <v>0</v>
      </c>
      <c r="AU32" s="551">
        <v>241.5</v>
      </c>
      <c r="AV32" s="88">
        <f t="shared" si="6"/>
        <v>0</v>
      </c>
      <c r="AW32" s="6"/>
      <c r="AX32" s="6"/>
      <c r="AY32" s="6"/>
      <c r="AZ32" s="6"/>
      <c r="BA32" s="6"/>
      <c r="BB32" s="6"/>
    </row>
    <row r="33" spans="1:54" ht="42" customHeight="1">
      <c r="A33" s="284" t="s">
        <v>234</v>
      </c>
      <c r="B33" s="5"/>
      <c r="C33" s="103" t="s">
        <v>195</v>
      </c>
      <c r="D33" s="375"/>
      <c r="E33" s="375"/>
      <c r="F33" s="317"/>
      <c r="G33" s="317"/>
      <c r="H33" s="317"/>
      <c r="I33" s="317"/>
      <c r="J33" s="375"/>
      <c r="K33" s="500"/>
      <c r="L33" s="375">
        <f t="shared" si="0"/>
        <v>0</v>
      </c>
      <c r="M33" s="375"/>
      <c r="N33" s="375"/>
      <c r="O33" s="375">
        <f t="shared" si="1"/>
        <v>0</v>
      </c>
      <c r="P33" s="375"/>
      <c r="Q33" s="375"/>
      <c r="R33" s="375"/>
      <c r="S33" s="375"/>
      <c r="T33" s="375"/>
      <c r="U33" s="317"/>
      <c r="V33" s="317"/>
      <c r="W33" s="317"/>
      <c r="X33" s="319"/>
      <c r="Y33" s="317"/>
      <c r="Z33" s="317"/>
      <c r="AA33" s="319"/>
      <c r="AB33" s="375"/>
      <c r="AC33" s="500"/>
      <c r="AD33" s="375">
        <f t="shared" si="2"/>
        <v>0</v>
      </c>
      <c r="AE33" s="375"/>
      <c r="AF33" s="375"/>
      <c r="AG33" s="375">
        <f t="shared" si="3"/>
        <v>0</v>
      </c>
      <c r="AH33" s="375"/>
      <c r="AI33" s="375"/>
      <c r="AJ33" s="375"/>
      <c r="AK33" s="375"/>
      <c r="AL33" s="375"/>
      <c r="AM33" s="216">
        <f t="shared" si="4"/>
        <v>0</v>
      </c>
      <c r="AN33" s="92"/>
      <c r="AO33" s="92"/>
      <c r="AP33" s="255"/>
      <c r="AQ33" s="255"/>
      <c r="AR33" s="216"/>
      <c r="AS33" s="216"/>
      <c r="AT33" s="145">
        <f t="shared" si="5"/>
        <v>0</v>
      </c>
      <c r="AU33" s="551">
        <v>142.5</v>
      </c>
      <c r="AV33" s="88">
        <f t="shared" si="6"/>
        <v>0</v>
      </c>
      <c r="AW33" s="6"/>
      <c r="AX33" s="6"/>
      <c r="AY33" s="6"/>
      <c r="AZ33" s="6"/>
      <c r="BA33" s="6"/>
      <c r="BB33" s="6"/>
    </row>
    <row r="34" spans="1:54" ht="42" customHeight="1">
      <c r="A34" s="284" t="s">
        <v>25</v>
      </c>
      <c r="B34" s="5"/>
      <c r="C34" s="103" t="s">
        <v>195</v>
      </c>
      <c r="D34" s="375"/>
      <c r="E34" s="375"/>
      <c r="F34" s="317"/>
      <c r="G34" s="317"/>
      <c r="H34" s="317"/>
      <c r="I34" s="317"/>
      <c r="J34" s="375">
        <v>2.061E-2</v>
      </c>
      <c r="K34" s="500">
        <f>J34*J27</f>
        <v>0.43280999999999997</v>
      </c>
      <c r="L34" s="375">
        <f t="shared" si="0"/>
        <v>0</v>
      </c>
      <c r="M34" s="375"/>
      <c r="N34" s="375"/>
      <c r="O34" s="375">
        <f t="shared" si="1"/>
        <v>0</v>
      </c>
      <c r="P34" s="375"/>
      <c r="Q34" s="375"/>
      <c r="R34" s="375"/>
      <c r="S34" s="375"/>
      <c r="T34" s="375"/>
      <c r="U34" s="317"/>
      <c r="V34" s="317"/>
      <c r="W34" s="317"/>
      <c r="X34" s="319"/>
      <c r="Y34" s="317"/>
      <c r="Z34" s="317"/>
      <c r="AA34" s="319"/>
      <c r="AB34" s="375"/>
      <c r="AC34" s="500"/>
      <c r="AD34" s="375">
        <f t="shared" si="2"/>
        <v>0</v>
      </c>
      <c r="AE34" s="375"/>
      <c r="AF34" s="375"/>
      <c r="AG34" s="375">
        <f t="shared" si="3"/>
        <v>0</v>
      </c>
      <c r="AH34" s="375"/>
      <c r="AI34" s="375"/>
      <c r="AJ34" s="375"/>
      <c r="AK34" s="375"/>
      <c r="AL34" s="375"/>
      <c r="AM34" s="216">
        <f t="shared" si="4"/>
        <v>0</v>
      </c>
      <c r="AN34" s="92"/>
      <c r="AO34" s="92"/>
      <c r="AP34" s="255"/>
      <c r="AQ34" s="255"/>
      <c r="AR34" s="216"/>
      <c r="AS34" s="216"/>
      <c r="AT34" s="145">
        <f t="shared" si="5"/>
        <v>0.43280999999999997</v>
      </c>
      <c r="AU34" s="551">
        <v>502.5</v>
      </c>
      <c r="AV34" s="88">
        <f t="shared" si="6"/>
        <v>217.48702499999999</v>
      </c>
      <c r="AW34" s="6"/>
      <c r="AX34" s="6"/>
      <c r="AY34" s="6"/>
      <c r="AZ34" s="6"/>
      <c r="BA34" s="6"/>
      <c r="BB34" s="6"/>
    </row>
    <row r="35" spans="1:54" ht="42" customHeight="1">
      <c r="A35" s="284" t="s">
        <v>232</v>
      </c>
      <c r="B35" s="5"/>
      <c r="C35" s="103" t="s">
        <v>195</v>
      </c>
      <c r="D35" s="375"/>
      <c r="E35" s="375"/>
      <c r="F35" s="317"/>
      <c r="G35" s="317"/>
      <c r="H35" s="317"/>
      <c r="I35" s="317"/>
      <c r="J35" s="375"/>
      <c r="K35" s="500"/>
      <c r="L35" s="375">
        <f t="shared" si="0"/>
        <v>0</v>
      </c>
      <c r="M35" s="375"/>
      <c r="N35" s="375"/>
      <c r="O35" s="375">
        <f t="shared" si="1"/>
        <v>0</v>
      </c>
      <c r="P35" s="375"/>
      <c r="Q35" s="375"/>
      <c r="R35" s="375"/>
      <c r="S35" s="375"/>
      <c r="T35" s="375"/>
      <c r="U35" s="317"/>
      <c r="V35" s="317"/>
      <c r="W35" s="317"/>
      <c r="X35" s="319"/>
      <c r="Y35" s="317"/>
      <c r="Z35" s="317"/>
      <c r="AA35" s="319"/>
      <c r="AB35" s="375"/>
      <c r="AC35" s="500"/>
      <c r="AD35" s="375">
        <f t="shared" si="2"/>
        <v>0</v>
      </c>
      <c r="AE35" s="375"/>
      <c r="AF35" s="375"/>
      <c r="AG35" s="375">
        <f t="shared" si="3"/>
        <v>0</v>
      </c>
      <c r="AH35" s="375"/>
      <c r="AI35" s="375"/>
      <c r="AJ35" s="375"/>
      <c r="AK35" s="375"/>
      <c r="AL35" s="375"/>
      <c r="AM35" s="216">
        <f t="shared" si="4"/>
        <v>0</v>
      </c>
      <c r="AN35" s="92"/>
      <c r="AO35" s="92"/>
      <c r="AP35" s="255"/>
      <c r="AQ35" s="255"/>
      <c r="AR35" s="216"/>
      <c r="AS35" s="216"/>
      <c r="AT35" s="144">
        <f t="shared" si="5"/>
        <v>0</v>
      </c>
      <c r="AU35" s="551">
        <v>138</v>
      </c>
      <c r="AV35" s="88">
        <f t="shared" si="6"/>
        <v>0</v>
      </c>
      <c r="AW35" s="6"/>
      <c r="AX35" s="6"/>
      <c r="AY35" s="6"/>
      <c r="AZ35" s="6"/>
      <c r="BA35" s="6"/>
      <c r="BB35" s="6"/>
    </row>
    <row r="36" spans="1:54" ht="51.75" customHeight="1">
      <c r="A36" s="284" t="s">
        <v>224</v>
      </c>
      <c r="B36" s="5"/>
      <c r="C36" s="103" t="s">
        <v>195</v>
      </c>
      <c r="D36" s="375"/>
      <c r="E36" s="375"/>
      <c r="F36" s="317"/>
      <c r="G36" s="317"/>
      <c r="H36" s="317"/>
      <c r="I36" s="317"/>
      <c r="J36" s="375"/>
      <c r="K36" s="500"/>
      <c r="L36" s="375">
        <f t="shared" si="0"/>
        <v>0</v>
      </c>
      <c r="M36" s="375"/>
      <c r="N36" s="375">
        <f>M36*M27</f>
        <v>0</v>
      </c>
      <c r="O36" s="375">
        <f t="shared" si="1"/>
        <v>0</v>
      </c>
      <c r="P36" s="375"/>
      <c r="Q36" s="375"/>
      <c r="R36" s="375"/>
      <c r="S36" s="375"/>
      <c r="T36" s="375"/>
      <c r="U36" s="317"/>
      <c r="V36" s="317"/>
      <c r="W36" s="317"/>
      <c r="X36" s="319"/>
      <c r="Y36" s="317"/>
      <c r="Z36" s="317"/>
      <c r="AA36" s="319"/>
      <c r="AB36" s="375"/>
      <c r="AC36" s="500"/>
      <c r="AD36" s="375">
        <f t="shared" si="2"/>
        <v>0</v>
      </c>
      <c r="AE36" s="375"/>
      <c r="AF36" s="375">
        <f>AE36*AE27</f>
        <v>0</v>
      </c>
      <c r="AG36" s="375">
        <f t="shared" si="3"/>
        <v>0</v>
      </c>
      <c r="AH36" s="375"/>
      <c r="AI36" s="375"/>
      <c r="AJ36" s="375"/>
      <c r="AK36" s="375"/>
      <c r="AL36" s="375"/>
      <c r="AM36" s="216">
        <f t="shared" si="4"/>
        <v>0</v>
      </c>
      <c r="AN36" s="92"/>
      <c r="AO36" s="92"/>
      <c r="AP36" s="255"/>
      <c r="AQ36" s="255"/>
      <c r="AR36" s="216"/>
      <c r="AS36" s="216"/>
      <c r="AT36" s="145">
        <f t="shared" si="5"/>
        <v>0</v>
      </c>
      <c r="AU36" s="551">
        <v>450</v>
      </c>
      <c r="AV36" s="88">
        <f t="shared" si="6"/>
        <v>0</v>
      </c>
      <c r="AW36" s="6"/>
      <c r="AX36" s="6"/>
      <c r="AY36" s="6"/>
      <c r="AZ36" s="6"/>
      <c r="BA36" s="6"/>
      <c r="BB36" s="6"/>
    </row>
    <row r="37" spans="1:54" ht="42" customHeight="1">
      <c r="A37" s="284" t="s">
        <v>26</v>
      </c>
      <c r="B37" s="5"/>
      <c r="C37" s="103" t="s">
        <v>195</v>
      </c>
      <c r="D37" s="375"/>
      <c r="E37" s="375"/>
      <c r="F37" s="317"/>
      <c r="G37" s="317"/>
      <c r="H37" s="317"/>
      <c r="I37" s="317"/>
      <c r="J37" s="375"/>
      <c r="K37" s="500"/>
      <c r="L37" s="375">
        <f t="shared" si="0"/>
        <v>0</v>
      </c>
      <c r="M37" s="375"/>
      <c r="N37" s="375"/>
      <c r="O37" s="375">
        <f t="shared" si="1"/>
        <v>0</v>
      </c>
      <c r="P37" s="375"/>
      <c r="Q37" s="375"/>
      <c r="R37" s="375"/>
      <c r="S37" s="375"/>
      <c r="T37" s="375"/>
      <c r="U37" s="317"/>
      <c r="V37" s="317"/>
      <c r="W37" s="317"/>
      <c r="X37" s="319"/>
      <c r="Y37" s="317"/>
      <c r="Z37" s="317"/>
      <c r="AA37" s="319"/>
      <c r="AB37" s="375"/>
      <c r="AC37" s="500"/>
      <c r="AD37" s="375">
        <f t="shared" si="2"/>
        <v>0</v>
      </c>
      <c r="AE37" s="375"/>
      <c r="AF37" s="375"/>
      <c r="AG37" s="375">
        <f t="shared" si="3"/>
        <v>0</v>
      </c>
      <c r="AH37" s="375"/>
      <c r="AI37" s="375"/>
      <c r="AJ37" s="375"/>
      <c r="AK37" s="375"/>
      <c r="AL37" s="375"/>
      <c r="AM37" s="216">
        <f t="shared" si="4"/>
        <v>0</v>
      </c>
      <c r="AN37" s="92"/>
      <c r="AO37" s="92"/>
      <c r="AP37" s="255"/>
      <c r="AQ37" s="255"/>
      <c r="AR37" s="216"/>
      <c r="AS37" s="216"/>
      <c r="AT37" s="145">
        <f t="shared" si="5"/>
        <v>0</v>
      </c>
      <c r="AU37" s="551"/>
      <c r="AV37" s="88">
        <f t="shared" si="6"/>
        <v>0</v>
      </c>
      <c r="AW37" s="6"/>
      <c r="AX37" s="6"/>
      <c r="AY37" s="6"/>
      <c r="AZ37" s="6"/>
      <c r="BA37" s="6"/>
      <c r="BB37" s="6"/>
    </row>
    <row r="38" spans="1:54" ht="42" customHeight="1">
      <c r="A38" s="284" t="s">
        <v>218</v>
      </c>
      <c r="B38" s="5"/>
      <c r="C38" s="103" t="s">
        <v>195</v>
      </c>
      <c r="D38" s="375"/>
      <c r="E38" s="375"/>
      <c r="F38" s="317"/>
      <c r="G38" s="317"/>
      <c r="H38" s="317"/>
      <c r="I38" s="317"/>
      <c r="J38" s="375"/>
      <c r="K38" s="500"/>
      <c r="L38" s="375">
        <f t="shared" si="0"/>
        <v>0</v>
      </c>
      <c r="M38" s="375"/>
      <c r="N38" s="375"/>
      <c r="O38" s="375">
        <f t="shared" si="1"/>
        <v>0</v>
      </c>
      <c r="P38" s="375"/>
      <c r="Q38" s="375"/>
      <c r="R38" s="375"/>
      <c r="S38" s="375"/>
      <c r="T38" s="375"/>
      <c r="U38" s="317"/>
      <c r="V38" s="317"/>
      <c r="W38" s="317"/>
      <c r="X38" s="319"/>
      <c r="Y38" s="317"/>
      <c r="Z38" s="317"/>
      <c r="AA38" s="319"/>
      <c r="AB38" s="375"/>
      <c r="AC38" s="500"/>
      <c r="AD38" s="375">
        <f t="shared" si="2"/>
        <v>0</v>
      </c>
      <c r="AE38" s="375"/>
      <c r="AF38" s="375"/>
      <c r="AG38" s="375">
        <f t="shared" si="3"/>
        <v>0</v>
      </c>
      <c r="AH38" s="375"/>
      <c r="AI38" s="375"/>
      <c r="AJ38" s="375"/>
      <c r="AK38" s="375"/>
      <c r="AL38" s="375"/>
      <c r="AM38" s="216">
        <f t="shared" si="4"/>
        <v>0</v>
      </c>
      <c r="AN38" s="92"/>
      <c r="AO38" s="92"/>
      <c r="AP38" s="255"/>
      <c r="AQ38" s="255"/>
      <c r="AR38" s="216"/>
      <c r="AS38" s="216"/>
      <c r="AT38" s="145">
        <f t="shared" si="5"/>
        <v>0</v>
      </c>
      <c r="AU38" s="552"/>
      <c r="AV38" s="88">
        <f t="shared" si="6"/>
        <v>0</v>
      </c>
      <c r="AW38" s="6"/>
      <c r="AX38" s="6"/>
      <c r="AY38" s="6"/>
      <c r="AZ38" s="6"/>
      <c r="BA38" s="6"/>
      <c r="BB38" s="6"/>
    </row>
    <row r="39" spans="1:54" ht="42" customHeight="1">
      <c r="A39" s="284" t="s">
        <v>27</v>
      </c>
      <c r="B39" s="5"/>
      <c r="C39" s="103" t="s">
        <v>195</v>
      </c>
      <c r="D39" s="375"/>
      <c r="E39" s="375">
        <f>D39*D27</f>
        <v>0</v>
      </c>
      <c r="F39" s="317"/>
      <c r="G39" s="317"/>
      <c r="H39" s="317"/>
      <c r="I39" s="317"/>
      <c r="J39" s="375">
        <v>5.0000000000000001E-3</v>
      </c>
      <c r="K39" s="500">
        <f>J39*J27</f>
        <v>0.105</v>
      </c>
      <c r="L39" s="375">
        <f t="shared" si="0"/>
        <v>0</v>
      </c>
      <c r="M39" s="375"/>
      <c r="N39" s="375"/>
      <c r="O39" s="375">
        <f t="shared" si="1"/>
        <v>0</v>
      </c>
      <c r="P39" s="375"/>
      <c r="Q39" s="375"/>
      <c r="R39" s="375"/>
      <c r="S39" s="375">
        <v>7.0000000000000001E-3</v>
      </c>
      <c r="T39" s="375">
        <f>S39*S27</f>
        <v>0.70699999999999996</v>
      </c>
      <c r="U39" s="317"/>
      <c r="V39" s="317"/>
      <c r="W39" s="317"/>
      <c r="X39" s="319"/>
      <c r="Y39" s="317"/>
      <c r="Z39" s="317"/>
      <c r="AA39" s="319"/>
      <c r="AB39" s="375"/>
      <c r="AC39" s="500">
        <f>AB39*AB27</f>
        <v>0</v>
      </c>
      <c r="AD39" s="375">
        <f t="shared" si="2"/>
        <v>0</v>
      </c>
      <c r="AE39" s="375"/>
      <c r="AF39" s="375"/>
      <c r="AG39" s="375">
        <f t="shared" si="3"/>
        <v>0</v>
      </c>
      <c r="AH39" s="375"/>
      <c r="AI39" s="375"/>
      <c r="AJ39" s="375"/>
      <c r="AK39" s="375"/>
      <c r="AL39" s="375"/>
      <c r="AM39" s="216">
        <f t="shared" si="4"/>
        <v>0</v>
      </c>
      <c r="AN39" s="92"/>
      <c r="AO39" s="92">
        <f>AN39*AN27</f>
        <v>0</v>
      </c>
      <c r="AP39" s="255"/>
      <c r="AQ39" s="255"/>
      <c r="AR39" s="216"/>
      <c r="AS39" s="216"/>
      <c r="AT39" s="144">
        <f t="shared" si="5"/>
        <v>0.81199999999999994</v>
      </c>
      <c r="AU39" s="553">
        <v>1020</v>
      </c>
      <c r="AV39" s="88">
        <f t="shared" si="6"/>
        <v>828.2399999999999</v>
      </c>
      <c r="AW39" s="6"/>
      <c r="AX39" s="6"/>
      <c r="AY39" s="6"/>
      <c r="AZ39" s="6"/>
      <c r="BA39" s="6"/>
      <c r="BB39" s="6"/>
    </row>
    <row r="40" spans="1:54" ht="42" customHeight="1">
      <c r="A40" s="284" t="s">
        <v>28</v>
      </c>
      <c r="B40" s="5"/>
      <c r="C40" s="103" t="s">
        <v>195</v>
      </c>
      <c r="D40" s="375"/>
      <c r="E40" s="375"/>
      <c r="F40" s="317"/>
      <c r="G40" s="317"/>
      <c r="H40" s="317"/>
      <c r="I40" s="317"/>
      <c r="J40" s="375"/>
      <c r="K40" s="500"/>
      <c r="L40" s="375">
        <f t="shared" si="0"/>
        <v>0</v>
      </c>
      <c r="M40" s="375"/>
      <c r="N40" s="375"/>
      <c r="O40" s="375">
        <f t="shared" si="1"/>
        <v>0</v>
      </c>
      <c r="P40" s="375"/>
      <c r="Q40" s="375"/>
      <c r="R40" s="375"/>
      <c r="S40" s="375"/>
      <c r="T40" s="375"/>
      <c r="U40" s="317"/>
      <c r="V40" s="317"/>
      <c r="W40" s="317"/>
      <c r="X40" s="319"/>
      <c r="Y40" s="317"/>
      <c r="Z40" s="317"/>
      <c r="AA40" s="319"/>
      <c r="AB40" s="375"/>
      <c r="AC40" s="500"/>
      <c r="AD40" s="375">
        <f t="shared" si="2"/>
        <v>0</v>
      </c>
      <c r="AE40" s="375"/>
      <c r="AF40" s="375"/>
      <c r="AG40" s="375">
        <f t="shared" si="3"/>
        <v>0</v>
      </c>
      <c r="AH40" s="375"/>
      <c r="AI40" s="375"/>
      <c r="AJ40" s="375"/>
      <c r="AK40" s="375"/>
      <c r="AL40" s="375"/>
      <c r="AM40" s="216">
        <f t="shared" si="4"/>
        <v>0</v>
      </c>
      <c r="AN40" s="92"/>
      <c r="AO40" s="92"/>
      <c r="AP40" s="255"/>
      <c r="AQ40" s="255"/>
      <c r="AR40" s="216"/>
      <c r="AS40" s="216"/>
      <c r="AT40" s="145">
        <f t="shared" si="5"/>
        <v>0</v>
      </c>
      <c r="AU40" s="553"/>
      <c r="AV40" s="88">
        <f t="shared" si="6"/>
        <v>0</v>
      </c>
      <c r="AW40" s="6"/>
      <c r="AX40" s="6"/>
      <c r="AY40" s="6"/>
      <c r="AZ40" s="6"/>
      <c r="BA40" s="6"/>
      <c r="BB40" s="6"/>
    </row>
    <row r="41" spans="1:54" ht="42" customHeight="1">
      <c r="A41" s="284" t="s">
        <v>223</v>
      </c>
      <c r="B41" s="5"/>
      <c r="C41" s="103" t="s">
        <v>195</v>
      </c>
      <c r="D41" s="375"/>
      <c r="E41" s="375"/>
      <c r="F41" s="317"/>
      <c r="G41" s="317"/>
      <c r="H41" s="317"/>
      <c r="I41" s="317"/>
      <c r="J41" s="375"/>
      <c r="K41" s="500"/>
      <c r="L41" s="375">
        <f t="shared" si="0"/>
        <v>0</v>
      </c>
      <c r="M41" s="375"/>
      <c r="N41" s="375"/>
      <c r="O41" s="375">
        <f t="shared" si="1"/>
        <v>0</v>
      </c>
      <c r="P41" s="375"/>
      <c r="Q41" s="375"/>
      <c r="R41" s="375"/>
      <c r="S41" s="375"/>
      <c r="T41" s="375"/>
      <c r="U41" s="317"/>
      <c r="V41" s="317"/>
      <c r="W41" s="317"/>
      <c r="X41" s="319"/>
      <c r="Y41" s="317"/>
      <c r="Z41" s="317"/>
      <c r="AA41" s="319"/>
      <c r="AB41" s="375"/>
      <c r="AC41" s="500"/>
      <c r="AD41" s="375">
        <f t="shared" si="2"/>
        <v>0</v>
      </c>
      <c r="AE41" s="375"/>
      <c r="AF41" s="375"/>
      <c r="AG41" s="375">
        <f t="shared" si="3"/>
        <v>0</v>
      </c>
      <c r="AH41" s="375"/>
      <c r="AI41" s="375"/>
      <c r="AJ41" s="375"/>
      <c r="AK41" s="375"/>
      <c r="AL41" s="375"/>
      <c r="AM41" s="216">
        <f t="shared" si="4"/>
        <v>0</v>
      </c>
      <c r="AN41" s="92"/>
      <c r="AO41" s="92"/>
      <c r="AP41" s="92"/>
      <c r="AQ41" s="92"/>
      <c r="AR41" s="216"/>
      <c r="AS41" s="216"/>
      <c r="AT41" s="145">
        <f t="shared" si="5"/>
        <v>0</v>
      </c>
      <c r="AU41" s="553"/>
      <c r="AV41" s="88">
        <f t="shared" si="6"/>
        <v>0</v>
      </c>
      <c r="AW41" s="6"/>
      <c r="AX41" s="6"/>
      <c r="AY41" s="6"/>
      <c r="AZ41" s="6"/>
      <c r="BA41" s="6"/>
      <c r="BB41" s="6"/>
    </row>
    <row r="42" spans="1:54" ht="42" customHeight="1">
      <c r="A42" s="284" t="s">
        <v>29</v>
      </c>
      <c r="B42" s="5"/>
      <c r="C42" s="103" t="s">
        <v>195</v>
      </c>
      <c r="D42" s="375"/>
      <c r="E42" s="375"/>
      <c r="F42" s="317"/>
      <c r="G42" s="317"/>
      <c r="H42" s="317"/>
      <c r="I42" s="317"/>
      <c r="J42" s="375">
        <v>2E-3</v>
      </c>
      <c r="K42" s="500">
        <f>J42*J27</f>
        <v>4.2000000000000003E-2</v>
      </c>
      <c r="L42" s="375">
        <f t="shared" si="0"/>
        <v>0</v>
      </c>
      <c r="M42" s="375">
        <v>3.0000000000000001E-3</v>
      </c>
      <c r="N42" s="375">
        <f>M42*M27</f>
        <v>0.30299999999999999</v>
      </c>
      <c r="O42" s="375">
        <f t="shared" si="1"/>
        <v>0</v>
      </c>
      <c r="P42" s="375"/>
      <c r="Q42" s="375"/>
      <c r="R42" s="375"/>
      <c r="S42" s="375"/>
      <c r="T42" s="375">
        <f>S42*S27</f>
        <v>0</v>
      </c>
      <c r="U42" s="317"/>
      <c r="V42" s="317"/>
      <c r="W42" s="317"/>
      <c r="X42" s="319"/>
      <c r="Y42" s="317">
        <v>1.5E-3</v>
      </c>
      <c r="Z42" s="317">
        <f>Y42*Y27</f>
        <v>0.15075</v>
      </c>
      <c r="AA42" s="319"/>
      <c r="AB42" s="375"/>
      <c r="AC42" s="500">
        <f>AB42*AB27</f>
        <v>0</v>
      </c>
      <c r="AD42" s="375">
        <f t="shared" si="2"/>
        <v>0</v>
      </c>
      <c r="AE42" s="375"/>
      <c r="AF42" s="375">
        <f>AE42*AE27</f>
        <v>0</v>
      </c>
      <c r="AG42" s="375">
        <f t="shared" si="3"/>
        <v>0</v>
      </c>
      <c r="AH42" s="375"/>
      <c r="AI42" s="375"/>
      <c r="AJ42" s="375"/>
      <c r="AK42" s="375"/>
      <c r="AL42" s="375"/>
      <c r="AM42" s="216">
        <f t="shared" si="4"/>
        <v>0</v>
      </c>
      <c r="AN42" s="92"/>
      <c r="AO42" s="92"/>
      <c r="AP42" s="92"/>
      <c r="AQ42" s="92"/>
      <c r="AR42" s="216"/>
      <c r="AS42" s="216"/>
      <c r="AT42" s="144">
        <f t="shared" si="5"/>
        <v>0.49574999999999997</v>
      </c>
      <c r="AU42" s="553">
        <v>255</v>
      </c>
      <c r="AV42" s="88">
        <f t="shared" si="6"/>
        <v>126.41624999999999</v>
      </c>
      <c r="AW42" s="6"/>
      <c r="AX42" s="6"/>
      <c r="AY42" s="6"/>
      <c r="AZ42" s="6"/>
      <c r="BA42" s="6"/>
      <c r="BB42" s="6"/>
    </row>
    <row r="43" spans="1:54" ht="42" customHeight="1">
      <c r="A43" s="284" t="s">
        <v>200</v>
      </c>
      <c r="B43" s="5"/>
      <c r="C43" s="103" t="s">
        <v>195</v>
      </c>
      <c r="D43" s="375"/>
      <c r="E43" s="375">
        <f>D43*D27</f>
        <v>0</v>
      </c>
      <c r="F43" s="317"/>
      <c r="G43" s="317"/>
      <c r="H43" s="317">
        <f>G43*G27</f>
        <v>0</v>
      </c>
      <c r="I43" s="317"/>
      <c r="J43" s="375"/>
      <c r="K43" s="500"/>
      <c r="L43" s="375">
        <f t="shared" si="0"/>
        <v>0</v>
      </c>
      <c r="M43" s="375"/>
      <c r="N43" s="375"/>
      <c r="O43" s="375">
        <f t="shared" si="1"/>
        <v>0</v>
      </c>
      <c r="P43" s="375"/>
      <c r="Q43" s="375"/>
      <c r="R43" s="375"/>
      <c r="S43" s="375"/>
      <c r="T43" s="375">
        <f>S43*S27</f>
        <v>0</v>
      </c>
      <c r="U43" s="317"/>
      <c r="V43" s="317"/>
      <c r="W43" s="317">
        <f>V43*V27</f>
        <v>0</v>
      </c>
      <c r="X43" s="319"/>
      <c r="Y43" s="317"/>
      <c r="Z43" s="317"/>
      <c r="AA43" s="319"/>
      <c r="AB43" s="375"/>
      <c r="AC43" s="500"/>
      <c r="AD43" s="375">
        <f t="shared" si="2"/>
        <v>0</v>
      </c>
      <c r="AE43" s="375"/>
      <c r="AF43" s="375"/>
      <c r="AG43" s="375">
        <f t="shared" si="3"/>
        <v>0</v>
      </c>
      <c r="AH43" s="375"/>
      <c r="AI43" s="375"/>
      <c r="AJ43" s="375"/>
      <c r="AK43" s="375"/>
      <c r="AL43" s="375">
        <f>AK43*AK27</f>
        <v>0</v>
      </c>
      <c r="AM43" s="216">
        <f t="shared" si="4"/>
        <v>0</v>
      </c>
      <c r="AN43" s="92"/>
      <c r="AO43" s="92"/>
      <c r="AP43" s="92"/>
      <c r="AQ43" s="92"/>
      <c r="AR43" s="216"/>
      <c r="AS43" s="216"/>
      <c r="AT43" s="145">
        <f t="shared" si="5"/>
        <v>0</v>
      </c>
      <c r="AU43" s="553">
        <v>67.5</v>
      </c>
      <c r="AV43" s="88">
        <f t="shared" si="6"/>
        <v>0</v>
      </c>
      <c r="AW43" s="6"/>
      <c r="AX43" s="6"/>
      <c r="AY43" s="6"/>
      <c r="AZ43" s="6"/>
      <c r="BA43" s="6"/>
      <c r="BB43" s="6"/>
    </row>
    <row r="44" spans="1:54" ht="42" customHeight="1">
      <c r="A44" s="284" t="s">
        <v>30</v>
      </c>
      <c r="B44" s="5"/>
      <c r="C44" s="103" t="s">
        <v>196</v>
      </c>
      <c r="D44" s="375"/>
      <c r="E44" s="375">
        <f>D44*D27</f>
        <v>0</v>
      </c>
      <c r="F44" s="317"/>
      <c r="G44" s="317"/>
      <c r="H44" s="317"/>
      <c r="I44" s="317"/>
      <c r="J44" s="375"/>
      <c r="K44" s="500">
        <f>J44*J27</f>
        <v>0</v>
      </c>
      <c r="L44" s="375">
        <f t="shared" si="0"/>
        <v>0</v>
      </c>
      <c r="M44" s="375"/>
      <c r="N44" s="375">
        <f>M44*M27</f>
        <v>0</v>
      </c>
      <c r="O44" s="375">
        <f t="shared" si="1"/>
        <v>0</v>
      </c>
      <c r="P44" s="375"/>
      <c r="Q44" s="375"/>
      <c r="R44" s="375"/>
      <c r="S44" s="375"/>
      <c r="T44" s="375">
        <f>S44*S27</f>
        <v>0</v>
      </c>
      <c r="U44" s="317"/>
      <c r="V44" s="317"/>
      <c r="W44" s="317">
        <f>V44*V27</f>
        <v>0</v>
      </c>
      <c r="X44" s="319"/>
      <c r="Y44" s="317"/>
      <c r="Z44" s="317"/>
      <c r="AA44" s="319"/>
      <c r="AB44" s="375"/>
      <c r="AC44" s="500"/>
      <c r="AD44" s="375">
        <f t="shared" si="2"/>
        <v>0</v>
      </c>
      <c r="AE44" s="375"/>
      <c r="AF44" s="375">
        <f>AE44*AE27</f>
        <v>0</v>
      </c>
      <c r="AG44" s="375">
        <f t="shared" si="3"/>
        <v>0</v>
      </c>
      <c r="AH44" s="375"/>
      <c r="AI44" s="375"/>
      <c r="AJ44" s="375"/>
      <c r="AK44" s="375"/>
      <c r="AL44" s="375">
        <f>AK44*AK27</f>
        <v>0</v>
      </c>
      <c r="AM44" s="216">
        <f t="shared" si="4"/>
        <v>0</v>
      </c>
      <c r="AN44" s="92"/>
      <c r="AO44" s="92"/>
      <c r="AP44" s="92"/>
      <c r="AQ44" s="92"/>
      <c r="AR44" s="216"/>
      <c r="AS44" s="216"/>
      <c r="AT44" s="145">
        <f t="shared" si="5"/>
        <v>0</v>
      </c>
      <c r="AU44" s="553">
        <v>84.75</v>
      </c>
      <c r="AV44" s="88">
        <f t="shared" si="6"/>
        <v>0</v>
      </c>
      <c r="AW44" s="6"/>
      <c r="AX44" s="6"/>
      <c r="AY44" s="6"/>
      <c r="AZ44" s="6"/>
      <c r="BA44" s="6"/>
      <c r="BB44" s="6"/>
    </row>
    <row r="45" spans="1:54" ht="42" customHeight="1">
      <c r="A45" s="284" t="s">
        <v>199</v>
      </c>
      <c r="B45" s="5"/>
      <c r="C45" s="103" t="s">
        <v>195</v>
      </c>
      <c r="D45" s="375"/>
      <c r="E45" s="375"/>
      <c r="F45" s="317"/>
      <c r="G45" s="317"/>
      <c r="H45" s="317"/>
      <c r="I45" s="317"/>
      <c r="J45" s="375"/>
      <c r="K45" s="500"/>
      <c r="L45" s="375">
        <f t="shared" si="0"/>
        <v>0</v>
      </c>
      <c r="M45" s="375"/>
      <c r="N45" s="375"/>
      <c r="O45" s="375">
        <f t="shared" si="1"/>
        <v>0</v>
      </c>
      <c r="P45" s="375"/>
      <c r="Q45" s="375"/>
      <c r="R45" s="375"/>
      <c r="S45" s="375"/>
      <c r="T45" s="375"/>
      <c r="U45" s="317"/>
      <c r="V45" s="317"/>
      <c r="W45" s="317"/>
      <c r="X45" s="319"/>
      <c r="Y45" s="317">
        <v>0.01</v>
      </c>
      <c r="Z45" s="317">
        <f>Y45*Y27</f>
        <v>1.0050000000000001</v>
      </c>
      <c r="AA45" s="319"/>
      <c r="AB45" s="375"/>
      <c r="AC45" s="500"/>
      <c r="AD45" s="375">
        <f t="shared" si="2"/>
        <v>0</v>
      </c>
      <c r="AE45" s="375"/>
      <c r="AF45" s="375"/>
      <c r="AG45" s="375">
        <f t="shared" si="3"/>
        <v>0</v>
      </c>
      <c r="AH45" s="375"/>
      <c r="AI45" s="375"/>
      <c r="AJ45" s="375"/>
      <c r="AK45" s="375"/>
      <c r="AL45" s="375"/>
      <c r="AM45" s="216">
        <f t="shared" si="4"/>
        <v>0</v>
      </c>
      <c r="AN45" s="92"/>
      <c r="AO45" s="92"/>
      <c r="AP45" s="92"/>
      <c r="AQ45" s="92"/>
      <c r="AR45" s="216"/>
      <c r="AS45" s="216"/>
      <c r="AT45" s="144">
        <f t="shared" si="5"/>
        <v>1.0050000000000001</v>
      </c>
      <c r="AU45" s="553">
        <v>346.5</v>
      </c>
      <c r="AV45" s="88">
        <f t="shared" si="6"/>
        <v>348.23250000000002</v>
      </c>
      <c r="AW45" s="6"/>
      <c r="AX45" s="6"/>
      <c r="AY45" s="6"/>
      <c r="AZ45" s="6"/>
      <c r="BA45" s="6"/>
      <c r="BB45" s="6"/>
    </row>
    <row r="46" spans="1:54" ht="42" customHeight="1">
      <c r="A46" s="284" t="s">
        <v>324</v>
      </c>
      <c r="B46" s="5"/>
      <c r="C46" s="103" t="s">
        <v>195</v>
      </c>
      <c r="D46" s="375"/>
      <c r="E46" s="375"/>
      <c r="F46" s="317"/>
      <c r="G46" s="317"/>
      <c r="H46" s="317"/>
      <c r="I46" s="317"/>
      <c r="J46" s="375"/>
      <c r="K46" s="500"/>
      <c r="L46" s="375">
        <f t="shared" si="0"/>
        <v>0</v>
      </c>
      <c r="M46" s="375"/>
      <c r="N46" s="375"/>
      <c r="O46" s="375">
        <f t="shared" si="1"/>
        <v>0</v>
      </c>
      <c r="P46" s="375"/>
      <c r="Q46" s="375"/>
      <c r="R46" s="375"/>
      <c r="S46" s="375"/>
      <c r="T46" s="375"/>
      <c r="U46" s="317"/>
      <c r="V46" s="317"/>
      <c r="W46" s="317"/>
      <c r="X46" s="319"/>
      <c r="Y46" s="317"/>
      <c r="Z46" s="317"/>
      <c r="AA46" s="319"/>
      <c r="AB46" s="375"/>
      <c r="AC46" s="500"/>
      <c r="AD46" s="375">
        <f t="shared" si="2"/>
        <v>0</v>
      </c>
      <c r="AE46" s="375"/>
      <c r="AF46" s="375"/>
      <c r="AG46" s="375">
        <f t="shared" si="3"/>
        <v>0</v>
      </c>
      <c r="AH46" s="375"/>
      <c r="AI46" s="375"/>
      <c r="AJ46" s="375"/>
      <c r="AK46" s="375"/>
      <c r="AL46" s="375"/>
      <c r="AM46" s="216">
        <f t="shared" si="4"/>
        <v>0</v>
      </c>
      <c r="AN46" s="92"/>
      <c r="AO46" s="92"/>
      <c r="AP46" s="92"/>
      <c r="AQ46" s="92"/>
      <c r="AR46" s="216"/>
      <c r="AS46" s="216"/>
      <c r="AT46" s="145">
        <f t="shared" si="5"/>
        <v>0</v>
      </c>
      <c r="AU46" s="553">
        <v>508.7</v>
      </c>
      <c r="AV46" s="88">
        <f t="shared" si="6"/>
        <v>0</v>
      </c>
      <c r="AW46" s="6"/>
      <c r="AX46" s="6"/>
      <c r="AY46" s="6"/>
      <c r="AZ46" s="6"/>
      <c r="BA46" s="6"/>
      <c r="BB46" s="6"/>
    </row>
    <row r="47" spans="1:54" ht="42" customHeight="1">
      <c r="A47" s="284" t="s">
        <v>32</v>
      </c>
      <c r="B47" s="5"/>
      <c r="C47" s="103" t="s">
        <v>195</v>
      </c>
      <c r="D47" s="375"/>
      <c r="E47" s="375"/>
      <c r="F47" s="317"/>
      <c r="G47" s="317"/>
      <c r="H47" s="317"/>
      <c r="I47" s="317"/>
      <c r="J47" s="375">
        <v>1.086E-2</v>
      </c>
      <c r="K47" s="500">
        <f>J47*J27</f>
        <v>0.22805999999999998</v>
      </c>
      <c r="L47" s="375">
        <f t="shared" si="0"/>
        <v>0</v>
      </c>
      <c r="M47" s="375">
        <v>2.172E-2</v>
      </c>
      <c r="N47" s="375">
        <f>M47*M27</f>
        <v>2.1937199999999999</v>
      </c>
      <c r="O47" s="375">
        <f t="shared" si="1"/>
        <v>0</v>
      </c>
      <c r="P47" s="375"/>
      <c r="Q47" s="375"/>
      <c r="R47" s="375"/>
      <c r="S47" s="375"/>
      <c r="T47" s="375"/>
      <c r="U47" s="317"/>
      <c r="V47" s="317"/>
      <c r="W47" s="317"/>
      <c r="X47" s="319"/>
      <c r="Y47" s="317"/>
      <c r="Z47" s="317"/>
      <c r="AA47" s="319"/>
      <c r="AB47" s="375"/>
      <c r="AC47" s="500">
        <f>AB47*AB27</f>
        <v>0</v>
      </c>
      <c r="AD47" s="375">
        <f t="shared" si="2"/>
        <v>0</v>
      </c>
      <c r="AE47" s="375"/>
      <c r="AF47" s="375"/>
      <c r="AG47" s="375">
        <f t="shared" si="3"/>
        <v>0</v>
      </c>
      <c r="AH47" s="375"/>
      <c r="AI47" s="375"/>
      <c r="AJ47" s="375"/>
      <c r="AK47" s="375"/>
      <c r="AL47" s="375"/>
      <c r="AM47" s="216">
        <f t="shared" si="4"/>
        <v>0</v>
      </c>
      <c r="AN47" s="92"/>
      <c r="AO47" s="92"/>
      <c r="AP47" s="92"/>
      <c r="AQ47" s="92"/>
      <c r="AR47" s="216"/>
      <c r="AS47" s="216"/>
      <c r="AT47" s="144">
        <f t="shared" si="5"/>
        <v>2.42178</v>
      </c>
      <c r="AU47" s="553">
        <v>292.5</v>
      </c>
      <c r="AV47" s="88">
        <f t="shared" si="6"/>
        <v>708.37065000000007</v>
      </c>
      <c r="AW47" s="6"/>
      <c r="AX47" s="6"/>
      <c r="AY47" s="6"/>
      <c r="AZ47" s="6"/>
      <c r="BA47" s="6"/>
      <c r="BB47" s="6"/>
    </row>
    <row r="48" spans="1:54" ht="42" customHeight="1">
      <c r="A48" s="284" t="s">
        <v>33</v>
      </c>
      <c r="B48" s="5"/>
      <c r="C48" s="103" t="s">
        <v>195</v>
      </c>
      <c r="D48" s="375"/>
      <c r="E48" s="375"/>
      <c r="F48" s="317"/>
      <c r="G48" s="317"/>
      <c r="H48" s="317"/>
      <c r="I48" s="317"/>
      <c r="J48" s="375"/>
      <c r="K48" s="500"/>
      <c r="L48" s="375">
        <f t="shared" si="0"/>
        <v>0</v>
      </c>
      <c r="M48" s="375"/>
      <c r="N48" s="375"/>
      <c r="O48" s="375">
        <f t="shared" si="1"/>
        <v>0</v>
      </c>
      <c r="P48" s="375"/>
      <c r="Q48" s="375"/>
      <c r="R48" s="375"/>
      <c r="S48" s="375"/>
      <c r="T48" s="375"/>
      <c r="U48" s="317"/>
      <c r="V48" s="317"/>
      <c r="W48" s="317"/>
      <c r="X48" s="319"/>
      <c r="Y48" s="317"/>
      <c r="Z48" s="317"/>
      <c r="AA48" s="319"/>
      <c r="AB48" s="375"/>
      <c r="AC48" s="500"/>
      <c r="AD48" s="375">
        <f t="shared" si="2"/>
        <v>0</v>
      </c>
      <c r="AE48" s="375"/>
      <c r="AF48" s="375"/>
      <c r="AG48" s="375">
        <f t="shared" si="3"/>
        <v>0</v>
      </c>
      <c r="AH48" s="375"/>
      <c r="AI48" s="375"/>
      <c r="AJ48" s="375"/>
      <c r="AK48" s="375"/>
      <c r="AL48" s="375"/>
      <c r="AM48" s="216">
        <f t="shared" si="4"/>
        <v>0</v>
      </c>
      <c r="AN48" s="92" t="s">
        <v>203</v>
      </c>
      <c r="AO48" s="92"/>
      <c r="AP48" s="92"/>
      <c r="AQ48" s="92"/>
      <c r="AR48" s="216"/>
      <c r="AS48" s="216"/>
      <c r="AT48" s="145">
        <f t="shared" si="5"/>
        <v>0</v>
      </c>
      <c r="AU48" s="553">
        <v>466.5</v>
      </c>
      <c r="AV48" s="88">
        <f t="shared" si="6"/>
        <v>0</v>
      </c>
      <c r="AW48" s="6"/>
      <c r="AX48" s="6"/>
      <c r="AY48" s="6"/>
      <c r="AZ48" s="6"/>
      <c r="BA48" s="6"/>
      <c r="BB48" s="6"/>
    </row>
    <row r="49" spans="1:54" ht="42" customHeight="1">
      <c r="A49" s="284" t="s">
        <v>34</v>
      </c>
      <c r="B49" s="5"/>
      <c r="C49" s="103" t="s">
        <v>195</v>
      </c>
      <c r="D49" s="375"/>
      <c r="E49" s="375"/>
      <c r="F49" s="317"/>
      <c r="G49" s="317"/>
      <c r="H49" s="317">
        <f>G49*G27</f>
        <v>0</v>
      </c>
      <c r="I49" s="317"/>
      <c r="J49" s="375"/>
      <c r="K49" s="500"/>
      <c r="L49" s="375">
        <f t="shared" si="0"/>
        <v>0</v>
      </c>
      <c r="M49" s="375"/>
      <c r="N49" s="375">
        <f>M49*M27</f>
        <v>0</v>
      </c>
      <c r="O49" s="375">
        <f t="shared" si="1"/>
        <v>0</v>
      </c>
      <c r="P49" s="375"/>
      <c r="Q49" s="375"/>
      <c r="R49" s="375"/>
      <c r="S49" s="375"/>
      <c r="T49" s="375">
        <f>S49*S27</f>
        <v>0</v>
      </c>
      <c r="U49" s="317"/>
      <c r="V49" s="317"/>
      <c r="W49" s="317"/>
      <c r="X49" s="319"/>
      <c r="Y49" s="317"/>
      <c r="Z49" s="317">
        <f>Y49*Y27</f>
        <v>0</v>
      </c>
      <c r="AA49" s="319"/>
      <c r="AB49" s="375"/>
      <c r="AC49" s="500"/>
      <c r="AD49" s="375">
        <f t="shared" si="2"/>
        <v>0</v>
      </c>
      <c r="AE49" s="375"/>
      <c r="AF49" s="375"/>
      <c r="AG49" s="375">
        <f t="shared" si="3"/>
        <v>0</v>
      </c>
      <c r="AH49" s="375"/>
      <c r="AI49" s="375"/>
      <c r="AJ49" s="375"/>
      <c r="AK49" s="375"/>
      <c r="AL49" s="375"/>
      <c r="AM49" s="216">
        <f t="shared" si="4"/>
        <v>0</v>
      </c>
      <c r="AN49" s="92"/>
      <c r="AO49" s="92"/>
      <c r="AP49" s="92"/>
      <c r="AQ49" s="92"/>
      <c r="AR49" s="216"/>
      <c r="AS49" s="216"/>
      <c r="AT49" s="145">
        <f t="shared" si="5"/>
        <v>0</v>
      </c>
      <c r="AU49" s="553">
        <v>795</v>
      </c>
      <c r="AV49" s="88">
        <f t="shared" si="6"/>
        <v>0</v>
      </c>
      <c r="AW49" s="6"/>
      <c r="AX49" s="6"/>
      <c r="AY49" s="6"/>
      <c r="AZ49" s="6"/>
      <c r="BA49" s="6"/>
      <c r="BB49" s="6"/>
    </row>
    <row r="50" spans="1:54" ht="42" customHeight="1">
      <c r="A50" s="284" t="s">
        <v>35</v>
      </c>
      <c r="B50" s="5"/>
      <c r="C50" s="103" t="s">
        <v>197</v>
      </c>
      <c r="D50" s="375"/>
      <c r="E50" s="375"/>
      <c r="F50" s="317"/>
      <c r="G50" s="317"/>
      <c r="H50" s="317"/>
      <c r="I50" s="317"/>
      <c r="J50" s="375"/>
      <c r="K50" s="500"/>
      <c r="L50" s="375">
        <f t="shared" si="0"/>
        <v>0</v>
      </c>
      <c r="M50" s="375"/>
      <c r="N50" s="375">
        <f>M50*M27</f>
        <v>0</v>
      </c>
      <c r="O50" s="375">
        <f>N50/0.04*AC50</f>
        <v>0</v>
      </c>
      <c r="P50" s="375"/>
      <c r="Q50" s="375"/>
      <c r="R50" s="375"/>
      <c r="S50" s="375"/>
      <c r="T50" s="375"/>
      <c r="U50" s="317"/>
      <c r="V50" s="317"/>
      <c r="W50" s="317"/>
      <c r="X50" s="319"/>
      <c r="Y50" s="317"/>
      <c r="Z50" s="317"/>
      <c r="AA50" s="319"/>
      <c r="AB50" s="375"/>
      <c r="AC50" s="500"/>
      <c r="AD50" s="375">
        <f t="shared" si="2"/>
        <v>0</v>
      </c>
      <c r="AE50" s="375"/>
      <c r="AF50" s="375">
        <f>AE50*AE27</f>
        <v>0</v>
      </c>
      <c r="AG50" s="375">
        <f>AF50/0.04*AU50</f>
        <v>0</v>
      </c>
      <c r="AH50" s="375"/>
      <c r="AI50" s="375"/>
      <c r="AJ50" s="375"/>
      <c r="AK50" s="375"/>
      <c r="AL50" s="375"/>
      <c r="AM50" s="216">
        <f t="shared" si="4"/>
        <v>0</v>
      </c>
      <c r="AN50" s="92"/>
      <c r="AO50" s="92"/>
      <c r="AP50" s="92"/>
      <c r="AQ50" s="92"/>
      <c r="AR50" s="216"/>
      <c r="AS50" s="216"/>
      <c r="AT50" s="215">
        <f>(E50+H50+K50+N50+Q50+T50+W50+Z50+AC50+AF50+AI50+AL50+AO50+AQ50+AS50)/0.05</f>
        <v>0</v>
      </c>
      <c r="AU50" s="553">
        <v>11.25</v>
      </c>
      <c r="AV50" s="88">
        <f t="shared" si="6"/>
        <v>0</v>
      </c>
      <c r="AW50" s="6"/>
      <c r="AX50" s="6"/>
      <c r="AY50" s="6"/>
      <c r="AZ50" s="6"/>
      <c r="BA50" s="6"/>
      <c r="BB50" s="6"/>
    </row>
    <row r="51" spans="1:54" ht="42" customHeight="1">
      <c r="A51" s="381" t="s">
        <v>217</v>
      </c>
      <c r="B51" s="8"/>
      <c r="C51" s="103" t="s">
        <v>195</v>
      </c>
      <c r="D51" s="376"/>
      <c r="E51" s="376"/>
      <c r="F51" s="317"/>
      <c r="G51" s="318"/>
      <c r="H51" s="318"/>
      <c r="I51" s="317"/>
      <c r="J51" s="376"/>
      <c r="K51" s="501"/>
      <c r="L51" s="375">
        <f t="shared" si="0"/>
        <v>0</v>
      </c>
      <c r="M51" s="376"/>
      <c r="N51" s="376"/>
      <c r="O51" s="375">
        <f t="shared" si="1"/>
        <v>0</v>
      </c>
      <c r="P51" s="376"/>
      <c r="Q51" s="376"/>
      <c r="R51" s="375"/>
      <c r="S51" s="376"/>
      <c r="T51" s="376"/>
      <c r="U51" s="317"/>
      <c r="V51" s="318"/>
      <c r="W51" s="318"/>
      <c r="X51" s="319"/>
      <c r="Y51" s="318"/>
      <c r="Z51" s="318"/>
      <c r="AA51" s="319"/>
      <c r="AB51" s="376"/>
      <c r="AC51" s="501"/>
      <c r="AD51" s="375">
        <f t="shared" si="2"/>
        <v>0</v>
      </c>
      <c r="AE51" s="376"/>
      <c r="AF51" s="376"/>
      <c r="AG51" s="375">
        <f t="shared" si="3"/>
        <v>0</v>
      </c>
      <c r="AH51" s="376"/>
      <c r="AI51" s="376"/>
      <c r="AJ51" s="375"/>
      <c r="AK51" s="376"/>
      <c r="AL51" s="376"/>
      <c r="AM51" s="216">
        <f>AL51*AU51</f>
        <v>0</v>
      </c>
      <c r="AN51" s="93"/>
      <c r="AO51" s="93"/>
      <c r="AP51" s="93"/>
      <c r="AQ51" s="93"/>
      <c r="AR51" s="217"/>
      <c r="AS51" s="217"/>
      <c r="AT51" s="144">
        <f t="shared" si="5"/>
        <v>0</v>
      </c>
      <c r="AU51" s="552">
        <v>433.5</v>
      </c>
      <c r="AV51" s="88">
        <f t="shared" si="6"/>
        <v>0</v>
      </c>
      <c r="AW51" s="6"/>
      <c r="AX51" s="6"/>
      <c r="AY51" s="6"/>
      <c r="AZ51" s="6"/>
      <c r="BA51" s="6"/>
      <c r="BB51" s="6"/>
    </row>
    <row r="52" spans="1:54" ht="42" customHeight="1">
      <c r="A52" s="382" t="s">
        <v>36</v>
      </c>
      <c r="B52" s="8"/>
      <c r="C52" s="103" t="s">
        <v>195</v>
      </c>
      <c r="D52" s="376"/>
      <c r="E52" s="376"/>
      <c r="F52" s="317"/>
      <c r="G52" s="318"/>
      <c r="H52" s="318"/>
      <c r="I52" s="317"/>
      <c r="J52" s="376"/>
      <c r="K52" s="501"/>
      <c r="L52" s="375">
        <f t="shared" si="0"/>
        <v>0</v>
      </c>
      <c r="M52" s="376">
        <v>3.0000000000000001E-3</v>
      </c>
      <c r="N52" s="376">
        <f>M52*M27</f>
        <v>0.30299999999999999</v>
      </c>
      <c r="O52" s="375">
        <f t="shared" si="1"/>
        <v>0</v>
      </c>
      <c r="P52" s="376"/>
      <c r="Q52" s="376"/>
      <c r="R52" s="375"/>
      <c r="S52" s="376"/>
      <c r="T52" s="376"/>
      <c r="U52" s="317"/>
      <c r="V52" s="318"/>
      <c r="W52" s="318"/>
      <c r="X52" s="319"/>
      <c r="Y52" s="318">
        <v>2.5000000000000001E-2</v>
      </c>
      <c r="Z52" s="318">
        <f>Y52*Y27</f>
        <v>2.5125000000000002</v>
      </c>
      <c r="AA52" s="319"/>
      <c r="AB52" s="376"/>
      <c r="AC52" s="501"/>
      <c r="AD52" s="375">
        <f t="shared" si="2"/>
        <v>0</v>
      </c>
      <c r="AE52" s="376"/>
      <c r="AF52" s="376">
        <f>AE52*AE27</f>
        <v>0</v>
      </c>
      <c r="AG52" s="375">
        <f t="shared" si="3"/>
        <v>0</v>
      </c>
      <c r="AH52" s="376"/>
      <c r="AI52" s="376"/>
      <c r="AJ52" s="375"/>
      <c r="AK52" s="376"/>
      <c r="AL52" s="376"/>
      <c r="AM52" s="216">
        <f t="shared" si="4"/>
        <v>0</v>
      </c>
      <c r="AN52" s="93"/>
      <c r="AO52" s="93"/>
      <c r="AP52" s="93"/>
      <c r="AQ52" s="93"/>
      <c r="AR52" s="217"/>
      <c r="AS52" s="217"/>
      <c r="AT52" s="144">
        <f t="shared" si="5"/>
        <v>2.8155000000000001</v>
      </c>
      <c r="AU52" s="552">
        <v>54</v>
      </c>
      <c r="AV52" s="88">
        <f t="shared" si="6"/>
        <v>152.03700000000001</v>
      </c>
      <c r="AW52" s="6"/>
      <c r="AX52" s="6"/>
      <c r="AY52" s="6"/>
      <c r="AZ52" s="6"/>
      <c r="BA52" s="6"/>
      <c r="BB52" s="6"/>
    </row>
    <row r="53" spans="1:54" ht="15" customHeight="1">
      <c r="A53" s="565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565"/>
      <c r="Z53" s="565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83</v>
      </c>
      <c r="AU53" s="17"/>
    </row>
    <row r="54" spans="1:54" ht="12" customHeight="1">
      <c r="A54" s="566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572"/>
      <c r="Z54" s="573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721" t="s">
        <v>8</v>
      </c>
      <c r="AU54" s="722"/>
      <c r="AV54" s="6"/>
      <c r="AW54" s="6"/>
      <c r="AX54" s="6"/>
      <c r="AY54" s="6"/>
      <c r="AZ54" s="6"/>
      <c r="BA54" s="6"/>
    </row>
    <row r="55" spans="1:54" ht="12" customHeight="1">
      <c r="A55" s="567"/>
      <c r="B55" s="14"/>
      <c r="C55" s="4" t="s">
        <v>76</v>
      </c>
      <c r="D55" s="708" t="s">
        <v>18</v>
      </c>
      <c r="E55" s="709"/>
      <c r="F55" s="709"/>
      <c r="G55" s="709"/>
      <c r="H55" s="709"/>
      <c r="I55" s="709"/>
      <c r="J55" s="709"/>
      <c r="K55" s="709"/>
      <c r="L55" s="709"/>
      <c r="M55" s="709"/>
      <c r="N55" s="710"/>
      <c r="O55" s="123"/>
      <c r="P55" s="708" t="s">
        <v>19</v>
      </c>
      <c r="Q55" s="709"/>
      <c r="R55" s="709"/>
      <c r="S55" s="709"/>
      <c r="T55" s="709"/>
      <c r="U55" s="709"/>
      <c r="V55" s="709"/>
      <c r="W55" s="709"/>
      <c r="X55" s="709"/>
      <c r="Y55" s="709"/>
      <c r="Z55" s="709"/>
      <c r="AA55" s="709"/>
      <c r="AB55" s="710"/>
      <c r="AC55" s="708" t="s">
        <v>20</v>
      </c>
      <c r="AD55" s="709"/>
      <c r="AE55" s="709"/>
      <c r="AF55" s="709"/>
      <c r="AG55" s="709"/>
      <c r="AH55" s="710"/>
      <c r="AI55" s="708" t="s">
        <v>21</v>
      </c>
      <c r="AJ55" s="709"/>
      <c r="AK55" s="709"/>
      <c r="AL55" s="709"/>
      <c r="AM55" s="709"/>
      <c r="AN55" s="709"/>
      <c r="AO55" s="710"/>
      <c r="AP55" s="24" t="s">
        <v>16</v>
      </c>
      <c r="AQ55" s="23"/>
      <c r="AR55" s="23"/>
      <c r="AS55" s="16"/>
      <c r="AT55" s="716" t="s">
        <v>3</v>
      </c>
      <c r="AU55" s="717"/>
      <c r="AV55" s="6"/>
      <c r="AW55" s="6"/>
      <c r="AX55" s="6"/>
      <c r="AY55" s="6"/>
      <c r="AZ55" s="6"/>
      <c r="BA55" s="6"/>
    </row>
    <row r="56" spans="1:54" ht="10.5" customHeight="1">
      <c r="A56" s="202"/>
      <c r="B56" s="4"/>
      <c r="C56" s="4" t="s">
        <v>75</v>
      </c>
      <c r="D56" s="711"/>
      <c r="E56" s="712"/>
      <c r="F56" s="712"/>
      <c r="G56" s="712"/>
      <c r="H56" s="712"/>
      <c r="I56" s="712"/>
      <c r="J56" s="712"/>
      <c r="K56" s="712"/>
      <c r="L56" s="712"/>
      <c r="M56" s="712"/>
      <c r="N56" s="713"/>
      <c r="O56" s="124"/>
      <c r="P56" s="711"/>
      <c r="Q56" s="712"/>
      <c r="R56" s="712"/>
      <c r="S56" s="712"/>
      <c r="T56" s="712"/>
      <c r="U56" s="712"/>
      <c r="V56" s="712"/>
      <c r="W56" s="712"/>
      <c r="X56" s="712"/>
      <c r="Y56" s="712"/>
      <c r="Z56" s="712"/>
      <c r="AA56" s="712"/>
      <c r="AB56" s="713"/>
      <c r="AC56" s="711"/>
      <c r="AD56" s="712"/>
      <c r="AE56" s="712"/>
      <c r="AF56" s="712"/>
      <c r="AG56" s="712"/>
      <c r="AH56" s="713"/>
      <c r="AI56" s="711"/>
      <c r="AJ56" s="712"/>
      <c r="AK56" s="712"/>
      <c r="AL56" s="712"/>
      <c r="AM56" s="712"/>
      <c r="AN56" s="712"/>
      <c r="AO56" s="713"/>
      <c r="AP56" s="26" t="s">
        <v>17</v>
      </c>
      <c r="AQ56" s="25"/>
      <c r="AR56" s="25"/>
      <c r="AS56" s="2"/>
      <c r="AT56" s="714" t="s">
        <v>57</v>
      </c>
      <c r="AU56" s="715"/>
      <c r="AV56" s="7"/>
      <c r="AW56" s="6"/>
      <c r="AX56" s="6"/>
      <c r="AY56" s="6"/>
      <c r="AZ56" s="6"/>
      <c r="BA56" s="6"/>
    </row>
    <row r="57" spans="1:54" ht="10.5" customHeight="1">
      <c r="A57" s="202" t="s">
        <v>78</v>
      </c>
      <c r="B57" s="4" t="s">
        <v>79</v>
      </c>
      <c r="C57" s="4" t="s">
        <v>9</v>
      </c>
      <c r="D57" s="671" t="str">
        <f>D23</f>
        <v>пшен/ржаной</v>
      </c>
      <c r="E57" s="672"/>
      <c r="F57" s="378"/>
      <c r="G57" s="683" t="str">
        <f>G23</f>
        <v>чай с сахаром</v>
      </c>
      <c r="H57" s="684"/>
      <c r="I57" s="378"/>
      <c r="J57" s="671" t="str">
        <f>J23</f>
        <v>солянка мясная</v>
      </c>
      <c r="K57" s="672"/>
      <c r="L57" s="149"/>
      <c r="M57" s="671" t="str">
        <f>M23</f>
        <v>мясо тушеное</v>
      </c>
      <c r="N57" s="672"/>
      <c r="O57" s="149"/>
      <c r="P57" s="671" t="str">
        <f>P23</f>
        <v>ржаной</v>
      </c>
      <c r="Q57" s="672"/>
      <c r="R57" s="149"/>
      <c r="S57" s="671" t="str">
        <f>S23</f>
        <v>перловка рассыпчатая</v>
      </c>
      <c r="T57" s="672"/>
      <c r="U57" s="378"/>
      <c r="V57" s="683" t="str">
        <f>V23</f>
        <v>хлеб пшен</v>
      </c>
      <c r="W57" s="684"/>
      <c r="X57" s="288"/>
      <c r="Y57" s="683" t="str">
        <f>Y23</f>
        <v>блины с сгущ</v>
      </c>
      <c r="Z57" s="684"/>
      <c r="AA57" s="288"/>
      <c r="AB57" s="671">
        <f>AB23</f>
        <v>0</v>
      </c>
      <c r="AC57" s="672"/>
      <c r="AD57" s="149"/>
      <c r="AE57" s="671">
        <f>AE23</f>
        <v>0</v>
      </c>
      <c r="AF57" s="672"/>
      <c r="AG57" s="149"/>
      <c r="AH57" s="671">
        <f>AH23</f>
        <v>0</v>
      </c>
      <c r="AI57" s="672"/>
      <c r="AJ57" s="149"/>
      <c r="AK57" s="671">
        <f>AK23</f>
        <v>0</v>
      </c>
      <c r="AL57" s="672"/>
      <c r="AM57" s="100"/>
      <c r="AN57" s="743">
        <f>AN23</f>
        <v>0</v>
      </c>
      <c r="AO57" s="744"/>
      <c r="AP57" s="743"/>
      <c r="AQ57" s="744"/>
      <c r="AR57" s="743"/>
      <c r="AS57" s="744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202"/>
      <c r="B58" s="4"/>
      <c r="C58" s="4" t="s">
        <v>10</v>
      </c>
      <c r="D58" s="673"/>
      <c r="E58" s="674"/>
      <c r="F58" s="379"/>
      <c r="G58" s="685"/>
      <c r="H58" s="686"/>
      <c r="I58" s="379"/>
      <c r="J58" s="673"/>
      <c r="K58" s="674"/>
      <c r="L58" s="151"/>
      <c r="M58" s="673"/>
      <c r="N58" s="674"/>
      <c r="O58" s="151"/>
      <c r="P58" s="673"/>
      <c r="Q58" s="674"/>
      <c r="R58" s="151"/>
      <c r="S58" s="673"/>
      <c r="T58" s="674"/>
      <c r="U58" s="379"/>
      <c r="V58" s="685"/>
      <c r="W58" s="686"/>
      <c r="X58" s="289"/>
      <c r="Y58" s="685"/>
      <c r="Z58" s="686"/>
      <c r="AA58" s="289"/>
      <c r="AB58" s="673"/>
      <c r="AC58" s="674"/>
      <c r="AD58" s="151"/>
      <c r="AE58" s="673"/>
      <c r="AF58" s="674"/>
      <c r="AG58" s="151"/>
      <c r="AH58" s="673"/>
      <c r="AI58" s="674"/>
      <c r="AJ58" s="151"/>
      <c r="AK58" s="673"/>
      <c r="AL58" s="674"/>
      <c r="AM58" s="101"/>
      <c r="AN58" s="745"/>
      <c r="AO58" s="746"/>
      <c r="AP58" s="745"/>
      <c r="AQ58" s="746"/>
      <c r="AR58" s="745"/>
      <c r="AS58" s="746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568"/>
      <c r="B59" s="3"/>
      <c r="C59" s="3"/>
      <c r="D59" s="675"/>
      <c r="E59" s="676"/>
      <c r="F59" s="380"/>
      <c r="G59" s="687"/>
      <c r="H59" s="688"/>
      <c r="I59" s="380"/>
      <c r="J59" s="675"/>
      <c r="K59" s="676"/>
      <c r="L59" s="153"/>
      <c r="M59" s="675"/>
      <c r="N59" s="676"/>
      <c r="O59" s="153"/>
      <c r="P59" s="675"/>
      <c r="Q59" s="676"/>
      <c r="R59" s="153"/>
      <c r="S59" s="675"/>
      <c r="T59" s="676"/>
      <c r="U59" s="380"/>
      <c r="V59" s="687"/>
      <c r="W59" s="688"/>
      <c r="X59" s="290"/>
      <c r="Y59" s="687"/>
      <c r="Z59" s="688"/>
      <c r="AA59" s="290"/>
      <c r="AB59" s="675"/>
      <c r="AC59" s="676"/>
      <c r="AD59" s="153"/>
      <c r="AE59" s="675"/>
      <c r="AF59" s="676"/>
      <c r="AG59" s="153"/>
      <c r="AH59" s="675"/>
      <c r="AI59" s="676"/>
      <c r="AJ59" s="153"/>
      <c r="AK59" s="675"/>
      <c r="AL59" s="676"/>
      <c r="AM59" s="102"/>
      <c r="AN59" s="747"/>
      <c r="AO59" s="748"/>
      <c r="AP59" s="747"/>
      <c r="AQ59" s="748"/>
      <c r="AR59" s="747"/>
      <c r="AS59" s="748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569">
        <v>1</v>
      </c>
      <c r="B60" s="27">
        <v>2</v>
      </c>
      <c r="C60" s="27">
        <v>3</v>
      </c>
      <c r="D60" s="374">
        <v>26</v>
      </c>
      <c r="E60" s="374">
        <v>27</v>
      </c>
      <c r="F60" s="373"/>
      <c r="G60" s="373">
        <v>18</v>
      </c>
      <c r="H60" s="373">
        <v>19</v>
      </c>
      <c r="I60" s="373"/>
      <c r="J60" s="497">
        <v>20</v>
      </c>
      <c r="K60" s="374">
        <v>21</v>
      </c>
      <c r="L60" s="374"/>
      <c r="M60" s="374">
        <v>22</v>
      </c>
      <c r="N60" s="374">
        <v>23</v>
      </c>
      <c r="O60" s="374"/>
      <c r="P60" s="374">
        <v>24</v>
      </c>
      <c r="Q60" s="374">
        <v>25</v>
      </c>
      <c r="R60" s="374"/>
      <c r="S60" s="374">
        <v>26</v>
      </c>
      <c r="T60" s="374">
        <v>27</v>
      </c>
      <c r="U60" s="373"/>
      <c r="V60" s="373">
        <v>12</v>
      </c>
      <c r="W60" s="373">
        <v>13</v>
      </c>
      <c r="X60" s="27"/>
      <c r="Y60" s="574">
        <v>18</v>
      </c>
      <c r="Z60" s="574">
        <v>19</v>
      </c>
      <c r="AA60" s="27"/>
      <c r="AB60" s="497">
        <v>20</v>
      </c>
      <c r="AC60" s="374">
        <v>21</v>
      </c>
      <c r="AD60" s="374"/>
      <c r="AE60" s="374">
        <v>22</v>
      </c>
      <c r="AF60" s="374">
        <v>23</v>
      </c>
      <c r="AG60" s="374"/>
      <c r="AH60" s="374">
        <v>24</v>
      </c>
      <c r="AI60" s="374">
        <v>25</v>
      </c>
      <c r="AJ60" s="374"/>
      <c r="AK60" s="374">
        <v>26</v>
      </c>
      <c r="AL60" s="374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82" t="s">
        <v>390</v>
      </c>
      <c r="B61" s="10"/>
      <c r="C61" s="103" t="s">
        <v>195</v>
      </c>
      <c r="D61" s="503"/>
      <c r="E61" s="503"/>
      <c r="F61" s="377"/>
      <c r="G61" s="377"/>
      <c r="H61" s="377"/>
      <c r="I61" s="377"/>
      <c r="J61" s="503"/>
      <c r="K61" s="504"/>
      <c r="L61" s="503">
        <f>K61*AC61</f>
        <v>0</v>
      </c>
      <c r="M61" s="503"/>
      <c r="N61" s="503"/>
      <c r="O61" s="503">
        <f>N61*AC61</f>
        <v>0</v>
      </c>
      <c r="P61" s="503"/>
      <c r="Q61" s="503"/>
      <c r="R61" s="503"/>
      <c r="S61" s="503"/>
      <c r="T61" s="503"/>
      <c r="U61" s="377"/>
      <c r="V61" s="377"/>
      <c r="W61" s="377"/>
      <c r="X61" s="314"/>
      <c r="Y61" s="256"/>
      <c r="Z61" s="256"/>
      <c r="AA61" s="314"/>
      <c r="AB61" s="503"/>
      <c r="AC61" s="504"/>
      <c r="AD61" s="503">
        <f>AC61*AU61</f>
        <v>0</v>
      </c>
      <c r="AE61" s="503"/>
      <c r="AF61" s="503"/>
      <c r="AG61" s="503">
        <f>AF61*AU61</f>
        <v>0</v>
      </c>
      <c r="AH61" s="503"/>
      <c r="AI61" s="503"/>
      <c r="AJ61" s="503"/>
      <c r="AK61" s="503"/>
      <c r="AL61" s="503"/>
      <c r="AM61" s="218">
        <f>AL61*AU61</f>
        <v>0</v>
      </c>
      <c r="AN61" s="93"/>
      <c r="AO61" s="93"/>
      <c r="AP61" s="257"/>
      <c r="AQ61" s="257"/>
      <c r="AR61" s="218"/>
      <c r="AS61" s="218"/>
      <c r="AT61" s="146">
        <f>E61+H61+K61+N61+Q61+T61+W61+Z61+AC61+AF61+AI61+AL61+AO61+AQ61+AS61</f>
        <v>0</v>
      </c>
      <c r="AU61" s="554">
        <v>6000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405" t="s">
        <v>392</v>
      </c>
      <c r="B62" s="8"/>
      <c r="C62" s="103" t="s">
        <v>195</v>
      </c>
      <c r="D62" s="376"/>
      <c r="E62" s="376">
        <f>D62*D27</f>
        <v>0</v>
      </c>
      <c r="F62" s="377"/>
      <c r="G62" s="318"/>
      <c r="H62" s="318"/>
      <c r="I62" s="377"/>
      <c r="J62" s="376"/>
      <c r="K62" s="501"/>
      <c r="L62" s="503">
        <f t="shared" ref="L62:L92" si="7">K62*AC62</f>
        <v>0</v>
      </c>
      <c r="M62" s="376"/>
      <c r="N62" s="376"/>
      <c r="O62" s="503">
        <f t="shared" ref="O62:O93" si="8">N62*AC62</f>
        <v>0</v>
      </c>
      <c r="P62" s="376"/>
      <c r="Q62" s="376"/>
      <c r="R62" s="503"/>
      <c r="S62" s="376">
        <v>0.04</v>
      </c>
      <c r="T62" s="376">
        <f>S62*S27</f>
        <v>4.04</v>
      </c>
      <c r="U62" s="377"/>
      <c r="V62" s="318"/>
      <c r="W62" s="318"/>
      <c r="X62" s="314"/>
      <c r="Y62" s="563"/>
      <c r="Z62" s="563"/>
      <c r="AA62" s="314"/>
      <c r="AB62" s="376"/>
      <c r="AC62" s="501"/>
      <c r="AD62" s="503">
        <f t="shared" ref="AD62:AD92" si="9">AC62*AU62</f>
        <v>0</v>
      </c>
      <c r="AE62" s="376"/>
      <c r="AF62" s="376"/>
      <c r="AG62" s="503">
        <f t="shared" ref="AG62:AG93" si="10">AF62*AU62</f>
        <v>0</v>
      </c>
      <c r="AH62" s="376"/>
      <c r="AI62" s="376"/>
      <c r="AJ62" s="503"/>
      <c r="AK62" s="376"/>
      <c r="AL62" s="376"/>
      <c r="AM62" s="218">
        <f t="shared" ref="AM62:AM94" si="11">AL62*AU62</f>
        <v>0</v>
      </c>
      <c r="AN62" s="92"/>
      <c r="AO62" s="92"/>
      <c r="AP62" s="258"/>
      <c r="AQ62" s="258"/>
      <c r="AR62" s="217"/>
      <c r="AS62" s="217"/>
      <c r="AT62" s="146">
        <f t="shared" ref="AT62:AT97" si="12">E62+H62+K62+N62+Q62+T62+W62+Z62+AC62+AF62+AI62+AL62+AO62+AQ62+AS62</f>
        <v>4.04</v>
      </c>
      <c r="AU62" s="555">
        <v>51</v>
      </c>
      <c r="AV62" s="87">
        <f t="shared" ref="AV62:AV97" si="13">AT62*AU62</f>
        <v>206.04</v>
      </c>
      <c r="AW62" s="6"/>
      <c r="AX62" s="6"/>
      <c r="AY62" s="6"/>
      <c r="AZ62" s="6"/>
      <c r="BA62" s="6"/>
    </row>
    <row r="63" spans="1:54" ht="35.1" customHeight="1">
      <c r="A63" s="382" t="s">
        <v>40</v>
      </c>
      <c r="B63" s="5"/>
      <c r="C63" s="103" t="s">
        <v>195</v>
      </c>
      <c r="D63" s="375"/>
      <c r="E63" s="375"/>
      <c r="F63" s="377"/>
      <c r="G63" s="317"/>
      <c r="H63" s="317"/>
      <c r="I63" s="377"/>
      <c r="J63" s="375"/>
      <c r="K63" s="500"/>
      <c r="L63" s="503">
        <f t="shared" si="7"/>
        <v>0</v>
      </c>
      <c r="M63" s="375"/>
      <c r="N63" s="375">
        <f>M63*M27</f>
        <v>0</v>
      </c>
      <c r="O63" s="503">
        <f t="shared" si="8"/>
        <v>0</v>
      </c>
      <c r="P63" s="375"/>
      <c r="Q63" s="375"/>
      <c r="R63" s="503"/>
      <c r="S63" s="375"/>
      <c r="T63" s="375"/>
      <c r="U63" s="377"/>
      <c r="V63" s="317"/>
      <c r="W63" s="317"/>
      <c r="X63" s="314"/>
      <c r="Y63" s="255"/>
      <c r="Z63" s="255"/>
      <c r="AA63" s="314"/>
      <c r="AB63" s="375"/>
      <c r="AC63" s="500"/>
      <c r="AD63" s="503">
        <f t="shared" si="9"/>
        <v>0</v>
      </c>
      <c r="AE63" s="375"/>
      <c r="AF63" s="375">
        <f>AE63*AE27</f>
        <v>0</v>
      </c>
      <c r="AG63" s="503">
        <f t="shared" si="10"/>
        <v>0</v>
      </c>
      <c r="AH63" s="375"/>
      <c r="AI63" s="375"/>
      <c r="AJ63" s="503"/>
      <c r="AK63" s="375"/>
      <c r="AL63" s="375"/>
      <c r="AM63" s="218">
        <f t="shared" si="11"/>
        <v>0</v>
      </c>
      <c r="AN63" s="92"/>
      <c r="AO63" s="92"/>
      <c r="AP63" s="259"/>
      <c r="AQ63" s="259"/>
      <c r="AR63" s="216"/>
      <c r="AS63" s="216"/>
      <c r="AT63" s="146">
        <f t="shared" si="12"/>
        <v>0</v>
      </c>
      <c r="AU63" s="556">
        <v>61.5</v>
      </c>
      <c r="AV63" s="87">
        <f t="shared" si="13"/>
        <v>0</v>
      </c>
      <c r="AW63" s="6"/>
      <c r="AX63" s="6"/>
      <c r="AY63" s="6"/>
      <c r="AZ63" s="6"/>
      <c r="BA63" s="6"/>
    </row>
    <row r="64" spans="1:54" ht="35.1" customHeight="1">
      <c r="A64" s="284" t="s">
        <v>41</v>
      </c>
      <c r="B64" s="5"/>
      <c r="C64" s="103" t="s">
        <v>195</v>
      </c>
      <c r="D64" s="375"/>
      <c r="E64" s="375">
        <f>D64*D27</f>
        <v>0</v>
      </c>
      <c r="F64" s="377"/>
      <c r="G64" s="317"/>
      <c r="H64" s="317"/>
      <c r="I64" s="377"/>
      <c r="J64" s="375"/>
      <c r="K64" s="500"/>
      <c r="L64" s="503">
        <f t="shared" si="7"/>
        <v>0</v>
      </c>
      <c r="M64" s="375"/>
      <c r="N64" s="375">
        <f>M64*M27</f>
        <v>0</v>
      </c>
      <c r="O64" s="503">
        <f t="shared" si="8"/>
        <v>0</v>
      </c>
      <c r="P64" s="375"/>
      <c r="Q64" s="375"/>
      <c r="R64" s="503"/>
      <c r="S64" s="375"/>
      <c r="T64" s="375">
        <f>S64*S27</f>
        <v>0</v>
      </c>
      <c r="U64" s="377"/>
      <c r="V64" s="317"/>
      <c r="W64" s="317"/>
      <c r="X64" s="314"/>
      <c r="Y64" s="255"/>
      <c r="Z64" s="255"/>
      <c r="AA64" s="314"/>
      <c r="AB64" s="375"/>
      <c r="AC64" s="500"/>
      <c r="AD64" s="503">
        <f t="shared" si="9"/>
        <v>0</v>
      </c>
      <c r="AE64" s="375"/>
      <c r="AF64" s="375">
        <f>AE64*AE27</f>
        <v>0</v>
      </c>
      <c r="AG64" s="503">
        <f t="shared" si="10"/>
        <v>0</v>
      </c>
      <c r="AH64" s="375"/>
      <c r="AI64" s="375"/>
      <c r="AJ64" s="503"/>
      <c r="AK64" s="375"/>
      <c r="AL64" s="375"/>
      <c r="AM64" s="218">
        <f t="shared" si="11"/>
        <v>0</v>
      </c>
      <c r="AN64" s="92"/>
      <c r="AO64" s="92"/>
      <c r="AP64" s="259"/>
      <c r="AQ64" s="259"/>
      <c r="AR64" s="216"/>
      <c r="AS64" s="216"/>
      <c r="AT64" s="147">
        <f t="shared" si="12"/>
        <v>0</v>
      </c>
      <c r="AU64" s="556">
        <v>105</v>
      </c>
      <c r="AV64" s="87">
        <f t="shared" si="13"/>
        <v>0</v>
      </c>
      <c r="AW64" s="6"/>
      <c r="AX64" s="6"/>
      <c r="AY64" s="6"/>
      <c r="AZ64" s="6"/>
      <c r="BA64" s="6"/>
    </row>
    <row r="65" spans="1:54" ht="35.1" customHeight="1">
      <c r="A65" s="284" t="s">
        <v>313</v>
      </c>
      <c r="B65" s="5"/>
      <c r="C65" s="103" t="s">
        <v>195</v>
      </c>
      <c r="D65" s="375"/>
      <c r="E65" s="375"/>
      <c r="F65" s="377"/>
      <c r="G65" s="317"/>
      <c r="H65" s="317"/>
      <c r="I65" s="377"/>
      <c r="J65" s="375"/>
      <c r="K65" s="500"/>
      <c r="L65" s="503">
        <f t="shared" si="7"/>
        <v>0</v>
      </c>
      <c r="M65" s="375"/>
      <c r="N65" s="375"/>
      <c r="O65" s="503">
        <f t="shared" si="8"/>
        <v>0</v>
      </c>
      <c r="P65" s="375"/>
      <c r="Q65" s="375"/>
      <c r="R65" s="503"/>
      <c r="S65" s="375"/>
      <c r="T65" s="375"/>
      <c r="U65" s="377"/>
      <c r="V65" s="317"/>
      <c r="W65" s="317"/>
      <c r="X65" s="314"/>
      <c r="Y65" s="255"/>
      <c r="Z65" s="255"/>
      <c r="AA65" s="314"/>
      <c r="AB65" s="375"/>
      <c r="AC65" s="500"/>
      <c r="AD65" s="503">
        <f t="shared" si="9"/>
        <v>0</v>
      </c>
      <c r="AE65" s="375"/>
      <c r="AF65" s="375"/>
      <c r="AG65" s="503">
        <f t="shared" si="10"/>
        <v>0</v>
      </c>
      <c r="AH65" s="375"/>
      <c r="AI65" s="375"/>
      <c r="AJ65" s="503"/>
      <c r="AK65" s="375"/>
      <c r="AL65" s="375"/>
      <c r="AM65" s="218">
        <f t="shared" si="11"/>
        <v>0</v>
      </c>
      <c r="AN65" s="92"/>
      <c r="AO65" s="92"/>
      <c r="AP65" s="259"/>
      <c r="AQ65" s="259"/>
      <c r="AR65" s="216"/>
      <c r="AS65" s="216"/>
      <c r="AT65" s="146">
        <f t="shared" si="12"/>
        <v>0</v>
      </c>
      <c r="AU65" s="556">
        <v>73.5</v>
      </c>
      <c r="AV65" s="87">
        <f t="shared" si="13"/>
        <v>0</v>
      </c>
      <c r="AW65" s="6"/>
      <c r="AX65" s="6"/>
      <c r="AY65" s="6"/>
      <c r="AZ65" s="6"/>
      <c r="BA65" s="6"/>
      <c r="BB65" s="6"/>
    </row>
    <row r="66" spans="1:54" ht="45" customHeight="1">
      <c r="A66" s="284" t="s">
        <v>286</v>
      </c>
      <c r="B66" s="5"/>
      <c r="C66" s="103" t="s">
        <v>195</v>
      </c>
      <c r="D66" s="375"/>
      <c r="E66" s="375"/>
      <c r="F66" s="377"/>
      <c r="G66" s="317"/>
      <c r="H66" s="317"/>
      <c r="I66" s="377"/>
      <c r="J66" s="375"/>
      <c r="K66" s="500">
        <f>J66*J27</f>
        <v>0</v>
      </c>
      <c r="L66" s="503">
        <f t="shared" si="7"/>
        <v>0</v>
      </c>
      <c r="M66" s="375"/>
      <c r="N66" s="375"/>
      <c r="O66" s="503">
        <f t="shared" si="8"/>
        <v>0</v>
      </c>
      <c r="P66" s="375"/>
      <c r="Q66" s="375"/>
      <c r="R66" s="503"/>
      <c r="S66" s="375"/>
      <c r="T66" s="375"/>
      <c r="U66" s="377"/>
      <c r="V66" s="317"/>
      <c r="W66" s="317"/>
      <c r="X66" s="314"/>
      <c r="Y66" s="255"/>
      <c r="Z66" s="255"/>
      <c r="AA66" s="314"/>
      <c r="AB66" s="375"/>
      <c r="AC66" s="500">
        <f>AB66*AB27</f>
        <v>0</v>
      </c>
      <c r="AD66" s="503">
        <f t="shared" si="9"/>
        <v>0</v>
      </c>
      <c r="AE66" s="375"/>
      <c r="AF66" s="375"/>
      <c r="AG66" s="503">
        <f t="shared" si="10"/>
        <v>0</v>
      </c>
      <c r="AH66" s="375"/>
      <c r="AI66" s="375"/>
      <c r="AJ66" s="503"/>
      <c r="AK66" s="375"/>
      <c r="AL66" s="375"/>
      <c r="AM66" s="218">
        <f t="shared" si="11"/>
        <v>0</v>
      </c>
      <c r="AN66" s="92"/>
      <c r="AO66" s="92">
        <f>AN66*AN27</f>
        <v>0</v>
      </c>
      <c r="AP66" s="259"/>
      <c r="AQ66" s="259"/>
      <c r="AR66" s="216"/>
      <c r="AS66" s="216"/>
      <c r="AT66" s="147">
        <f t="shared" si="12"/>
        <v>0</v>
      </c>
      <c r="AU66" s="556">
        <v>70.5</v>
      </c>
      <c r="AV66" s="87">
        <f t="shared" si="13"/>
        <v>0</v>
      </c>
      <c r="AW66" s="6"/>
      <c r="AX66" s="6"/>
      <c r="AY66" s="6"/>
      <c r="AZ66" s="6"/>
      <c r="BA66" s="6"/>
      <c r="BB66" s="6"/>
    </row>
    <row r="67" spans="1:54" ht="35.1" customHeight="1">
      <c r="A67" s="284" t="s">
        <v>328</v>
      </c>
      <c r="B67" s="5"/>
      <c r="C67" s="103" t="s">
        <v>195</v>
      </c>
      <c r="D67" s="375"/>
      <c r="E67" s="375"/>
      <c r="F67" s="377"/>
      <c r="G67" s="317"/>
      <c r="H67" s="317"/>
      <c r="I67" s="377"/>
      <c r="J67" s="375"/>
      <c r="K67" s="500"/>
      <c r="L67" s="503">
        <f t="shared" si="7"/>
        <v>0</v>
      </c>
      <c r="M67" s="375"/>
      <c r="N67" s="375"/>
      <c r="O67" s="503">
        <f t="shared" si="8"/>
        <v>0</v>
      </c>
      <c r="P67" s="375"/>
      <c r="Q67" s="375"/>
      <c r="R67" s="503"/>
      <c r="S67" s="375"/>
      <c r="T67" s="375"/>
      <c r="U67" s="377"/>
      <c r="V67" s="317"/>
      <c r="W67" s="317"/>
      <c r="X67" s="314"/>
      <c r="Y67" s="255"/>
      <c r="Z67" s="255"/>
      <c r="AA67" s="314"/>
      <c r="AB67" s="375"/>
      <c r="AC67" s="500"/>
      <c r="AD67" s="503">
        <f t="shared" si="9"/>
        <v>0</v>
      </c>
      <c r="AE67" s="375"/>
      <c r="AF67" s="375"/>
      <c r="AG67" s="503">
        <f t="shared" si="10"/>
        <v>0</v>
      </c>
      <c r="AH67" s="375"/>
      <c r="AI67" s="375"/>
      <c r="AJ67" s="503"/>
      <c r="AK67" s="375"/>
      <c r="AL67" s="375"/>
      <c r="AM67" s="218">
        <f t="shared" si="11"/>
        <v>0</v>
      </c>
      <c r="AN67" s="92"/>
      <c r="AO67" s="92"/>
      <c r="AP67" s="259"/>
      <c r="AQ67" s="259"/>
      <c r="AR67" s="216"/>
      <c r="AS67" s="216"/>
      <c r="AT67" s="146">
        <f t="shared" si="12"/>
        <v>0</v>
      </c>
      <c r="AU67" s="556">
        <v>70.5</v>
      </c>
      <c r="AV67" s="87">
        <f t="shared" si="13"/>
        <v>0</v>
      </c>
      <c r="AW67" s="6"/>
      <c r="AX67" s="6"/>
      <c r="AY67" s="6"/>
      <c r="AZ67" s="6"/>
      <c r="BA67" s="6"/>
      <c r="BB67" s="6"/>
    </row>
    <row r="68" spans="1:54" ht="42" customHeight="1">
      <c r="A68" s="284" t="s">
        <v>43</v>
      </c>
      <c r="B68" s="5"/>
      <c r="C68" s="103" t="s">
        <v>195</v>
      </c>
      <c r="D68" s="375"/>
      <c r="E68" s="375"/>
      <c r="F68" s="377"/>
      <c r="G68" s="317"/>
      <c r="H68" s="317"/>
      <c r="I68" s="377"/>
      <c r="J68" s="375"/>
      <c r="K68" s="500"/>
      <c r="L68" s="503">
        <f t="shared" si="7"/>
        <v>0</v>
      </c>
      <c r="M68" s="375"/>
      <c r="N68" s="375"/>
      <c r="O68" s="503">
        <f t="shared" si="8"/>
        <v>0</v>
      </c>
      <c r="P68" s="375"/>
      <c r="Q68" s="375"/>
      <c r="R68" s="503"/>
      <c r="S68" s="375"/>
      <c r="T68" s="375"/>
      <c r="U68" s="377"/>
      <c r="V68" s="317"/>
      <c r="W68" s="317"/>
      <c r="X68" s="314"/>
      <c r="Y68" s="255"/>
      <c r="Z68" s="255"/>
      <c r="AA68" s="314"/>
      <c r="AB68" s="375"/>
      <c r="AC68" s="500"/>
      <c r="AD68" s="503">
        <f t="shared" si="9"/>
        <v>0</v>
      </c>
      <c r="AE68" s="375"/>
      <c r="AF68" s="375"/>
      <c r="AG68" s="503">
        <f t="shared" si="10"/>
        <v>0</v>
      </c>
      <c r="AH68" s="375"/>
      <c r="AI68" s="375"/>
      <c r="AJ68" s="503"/>
      <c r="AK68" s="375"/>
      <c r="AL68" s="375"/>
      <c r="AM68" s="218">
        <f t="shared" si="11"/>
        <v>0</v>
      </c>
      <c r="AN68" s="92"/>
      <c r="AO68" s="92"/>
      <c r="AP68" s="259"/>
      <c r="AQ68" s="259"/>
      <c r="AR68" s="216"/>
      <c r="AS68" s="216"/>
      <c r="AT68" s="146">
        <f t="shared" si="12"/>
        <v>0</v>
      </c>
      <c r="AU68" s="556"/>
      <c r="AV68" s="87">
        <f t="shared" si="13"/>
        <v>0</v>
      </c>
      <c r="AW68" s="6"/>
      <c r="AX68" s="6"/>
      <c r="AY68" s="6"/>
      <c r="AZ68" s="6"/>
      <c r="BA68" s="6"/>
      <c r="BB68" s="6"/>
    </row>
    <row r="69" spans="1:54" ht="35.1" customHeight="1">
      <c r="A69" s="284" t="s">
        <v>341</v>
      </c>
      <c r="B69" s="5"/>
      <c r="C69" s="103" t="s">
        <v>195</v>
      </c>
      <c r="D69" s="375"/>
      <c r="E69" s="375"/>
      <c r="F69" s="377"/>
      <c r="G69" s="317"/>
      <c r="H69" s="317"/>
      <c r="I69" s="377"/>
      <c r="J69" s="375"/>
      <c r="K69" s="500">
        <f>J69*J27</f>
        <v>0</v>
      </c>
      <c r="L69" s="503">
        <f t="shared" si="7"/>
        <v>0</v>
      </c>
      <c r="M69" s="375"/>
      <c r="N69" s="375"/>
      <c r="O69" s="503">
        <f t="shared" si="8"/>
        <v>0</v>
      </c>
      <c r="P69" s="375"/>
      <c r="Q69" s="375"/>
      <c r="R69" s="503"/>
      <c r="S69" s="375"/>
      <c r="T69" s="375"/>
      <c r="U69" s="377"/>
      <c r="V69" s="317"/>
      <c r="W69" s="317"/>
      <c r="X69" s="314"/>
      <c r="Y69" s="255"/>
      <c r="Z69" s="255"/>
      <c r="AA69" s="314"/>
      <c r="AB69" s="375"/>
      <c r="AC69" s="500">
        <f>AB69*AB27</f>
        <v>0</v>
      </c>
      <c r="AD69" s="503">
        <f t="shared" si="9"/>
        <v>0</v>
      </c>
      <c r="AE69" s="375"/>
      <c r="AF69" s="375"/>
      <c r="AG69" s="503">
        <f t="shared" si="10"/>
        <v>0</v>
      </c>
      <c r="AH69" s="375"/>
      <c r="AI69" s="375"/>
      <c r="AJ69" s="503"/>
      <c r="AK69" s="375"/>
      <c r="AL69" s="375"/>
      <c r="AM69" s="218">
        <f t="shared" si="11"/>
        <v>0</v>
      </c>
      <c r="AN69" s="92"/>
      <c r="AO69" s="92"/>
      <c r="AP69" s="259"/>
      <c r="AQ69" s="259"/>
      <c r="AR69" s="216"/>
      <c r="AS69" s="216"/>
      <c r="AT69" s="146">
        <f t="shared" si="12"/>
        <v>0</v>
      </c>
      <c r="AU69" s="556">
        <v>180</v>
      </c>
      <c r="AV69" s="87">
        <f t="shared" si="13"/>
        <v>0</v>
      </c>
      <c r="AW69" s="6"/>
      <c r="AX69" s="6"/>
      <c r="AY69" s="6"/>
      <c r="AZ69" s="6"/>
      <c r="BA69" s="6"/>
      <c r="BB69" s="6"/>
    </row>
    <row r="70" spans="1:54" ht="35.1" customHeight="1">
      <c r="A70" s="284" t="s">
        <v>44</v>
      </c>
      <c r="B70" s="5"/>
      <c r="C70" s="103" t="s">
        <v>195</v>
      </c>
      <c r="D70" s="375"/>
      <c r="E70" s="375"/>
      <c r="F70" s="377"/>
      <c r="G70" s="317"/>
      <c r="H70" s="317"/>
      <c r="I70" s="377"/>
      <c r="J70" s="375"/>
      <c r="K70" s="500"/>
      <c r="L70" s="503">
        <f t="shared" si="7"/>
        <v>0</v>
      </c>
      <c r="M70" s="375"/>
      <c r="N70" s="375"/>
      <c r="O70" s="503">
        <f t="shared" si="8"/>
        <v>0</v>
      </c>
      <c r="P70" s="375"/>
      <c r="Q70" s="375"/>
      <c r="R70" s="503"/>
      <c r="S70" s="375"/>
      <c r="T70" s="375"/>
      <c r="U70" s="377"/>
      <c r="V70" s="317"/>
      <c r="W70" s="317"/>
      <c r="X70" s="314"/>
      <c r="Y70" s="255"/>
      <c r="Z70" s="255"/>
      <c r="AA70" s="314"/>
      <c r="AB70" s="375"/>
      <c r="AC70" s="500"/>
      <c r="AD70" s="503">
        <f t="shared" si="9"/>
        <v>0</v>
      </c>
      <c r="AE70" s="375"/>
      <c r="AF70" s="375"/>
      <c r="AG70" s="503">
        <f t="shared" si="10"/>
        <v>0</v>
      </c>
      <c r="AH70" s="375"/>
      <c r="AI70" s="375"/>
      <c r="AJ70" s="503"/>
      <c r="AK70" s="375"/>
      <c r="AL70" s="375"/>
      <c r="AM70" s="218">
        <f t="shared" si="11"/>
        <v>0</v>
      </c>
      <c r="AN70" s="92"/>
      <c r="AO70" s="92"/>
      <c r="AP70" s="259"/>
      <c r="AQ70" s="259"/>
      <c r="AR70" s="216"/>
      <c r="AS70" s="216"/>
      <c r="AT70" s="146">
        <f t="shared" si="12"/>
        <v>0</v>
      </c>
      <c r="AU70" s="556"/>
      <c r="AV70" s="87">
        <f t="shared" si="13"/>
        <v>0</v>
      </c>
      <c r="AW70" s="6"/>
      <c r="AX70" s="6"/>
      <c r="AY70" s="6"/>
      <c r="AZ70" s="6"/>
      <c r="BA70" s="6"/>
      <c r="BB70" s="6"/>
    </row>
    <row r="71" spans="1:54" ht="35.1" customHeight="1">
      <c r="A71" s="284" t="s">
        <v>314</v>
      </c>
      <c r="B71" s="5"/>
      <c r="C71" s="103" t="s">
        <v>195</v>
      </c>
      <c r="D71" s="375"/>
      <c r="E71" s="375">
        <f>D71*D27</f>
        <v>0</v>
      </c>
      <c r="F71" s="377"/>
      <c r="G71" s="317">
        <v>1.2E-2</v>
      </c>
      <c r="H71" s="317">
        <f>G71*G27</f>
        <v>1.47</v>
      </c>
      <c r="I71" s="377"/>
      <c r="J71" s="375"/>
      <c r="K71" s="500">
        <f>J71*J27</f>
        <v>0</v>
      </c>
      <c r="L71" s="503">
        <f t="shared" si="7"/>
        <v>0</v>
      </c>
      <c r="M71" s="375"/>
      <c r="N71" s="375">
        <f>M71*M27</f>
        <v>0</v>
      </c>
      <c r="O71" s="503">
        <f t="shared" si="8"/>
        <v>0</v>
      </c>
      <c r="P71" s="375"/>
      <c r="Q71" s="375"/>
      <c r="R71" s="503"/>
      <c r="S71" s="375"/>
      <c r="T71" s="375">
        <f>S71*S27</f>
        <v>0</v>
      </c>
      <c r="U71" s="377"/>
      <c r="V71" s="317"/>
      <c r="W71" s="317">
        <f>V71*V27</f>
        <v>0</v>
      </c>
      <c r="X71" s="314"/>
      <c r="Y71" s="255">
        <v>1E-3</v>
      </c>
      <c r="Z71" s="255">
        <f>Y71*Y27</f>
        <v>0.10050000000000001</v>
      </c>
      <c r="AA71" s="314"/>
      <c r="AB71" s="375"/>
      <c r="AC71" s="500">
        <f>AB71*AB27</f>
        <v>0</v>
      </c>
      <c r="AD71" s="503">
        <f t="shared" si="9"/>
        <v>0</v>
      </c>
      <c r="AE71" s="375"/>
      <c r="AF71" s="375">
        <f>AE71*AE27</f>
        <v>0</v>
      </c>
      <c r="AG71" s="503">
        <f t="shared" si="10"/>
        <v>0</v>
      </c>
      <c r="AH71" s="375"/>
      <c r="AI71" s="375"/>
      <c r="AJ71" s="503"/>
      <c r="AK71" s="375"/>
      <c r="AL71" s="375">
        <f>AK71*AK27</f>
        <v>0</v>
      </c>
      <c r="AM71" s="218">
        <f t="shared" si="11"/>
        <v>0</v>
      </c>
      <c r="AN71" s="92"/>
      <c r="AO71" s="92"/>
      <c r="AP71" s="259"/>
      <c r="AQ71" s="259"/>
      <c r="AR71" s="216"/>
      <c r="AS71" s="216"/>
      <c r="AT71" s="147">
        <f>E71+H71+K71+N71+Q71+T71+W71+Z71+AC71+AF71+AI71+AL71+AO71+AQ71+AS71</f>
        <v>1.5705</v>
      </c>
      <c r="AU71" s="556">
        <v>102</v>
      </c>
      <c r="AV71" s="87">
        <f t="shared" si="13"/>
        <v>160.191</v>
      </c>
      <c r="AW71" s="6"/>
      <c r="AX71" s="6"/>
      <c r="AY71" s="6"/>
      <c r="AZ71" s="6"/>
      <c r="BA71" s="6"/>
      <c r="BB71" s="6"/>
    </row>
    <row r="72" spans="1:54" ht="35.1" customHeight="1">
      <c r="A72" s="284" t="s">
        <v>46</v>
      </c>
      <c r="B72" s="5"/>
      <c r="C72" s="103" t="s">
        <v>195</v>
      </c>
      <c r="D72" s="375"/>
      <c r="E72" s="375"/>
      <c r="F72" s="377"/>
      <c r="G72" s="317"/>
      <c r="H72" s="317"/>
      <c r="I72" s="377"/>
      <c r="J72" s="375"/>
      <c r="K72" s="500"/>
      <c r="L72" s="503">
        <f t="shared" si="7"/>
        <v>0</v>
      </c>
      <c r="M72" s="375"/>
      <c r="N72" s="375"/>
      <c r="O72" s="503">
        <f t="shared" si="8"/>
        <v>0</v>
      </c>
      <c r="P72" s="375"/>
      <c r="Q72" s="375"/>
      <c r="R72" s="503"/>
      <c r="S72" s="375"/>
      <c r="T72" s="375"/>
      <c r="U72" s="377"/>
      <c r="V72" s="317"/>
      <c r="W72" s="317"/>
      <c r="X72" s="314"/>
      <c r="Y72" s="255"/>
      <c r="Z72" s="255"/>
      <c r="AA72" s="314"/>
      <c r="AB72" s="375"/>
      <c r="AC72" s="500"/>
      <c r="AD72" s="503">
        <f t="shared" si="9"/>
        <v>0</v>
      </c>
      <c r="AE72" s="375"/>
      <c r="AF72" s="375"/>
      <c r="AG72" s="503">
        <f t="shared" si="10"/>
        <v>0</v>
      </c>
      <c r="AH72" s="375"/>
      <c r="AI72" s="375"/>
      <c r="AJ72" s="503"/>
      <c r="AK72" s="375"/>
      <c r="AL72" s="375"/>
      <c r="AM72" s="218">
        <f t="shared" si="11"/>
        <v>0</v>
      </c>
      <c r="AN72" s="92"/>
      <c r="AO72" s="92"/>
      <c r="AP72" s="259"/>
      <c r="AQ72" s="259"/>
      <c r="AR72" s="216"/>
      <c r="AS72" s="216"/>
      <c r="AT72" s="146">
        <f t="shared" si="12"/>
        <v>0</v>
      </c>
      <c r="AU72" s="556"/>
      <c r="AV72" s="87">
        <f t="shared" si="13"/>
        <v>0</v>
      </c>
      <c r="AW72" s="6"/>
      <c r="AX72" s="6"/>
      <c r="AY72" s="6"/>
      <c r="AZ72" s="6"/>
      <c r="BA72" s="6"/>
      <c r="BB72" s="6"/>
    </row>
    <row r="73" spans="1:54" ht="35.1" customHeight="1">
      <c r="A73" s="284" t="s">
        <v>47</v>
      </c>
      <c r="B73" s="5"/>
      <c r="C73" s="103" t="s">
        <v>195</v>
      </c>
      <c r="D73" s="375"/>
      <c r="E73" s="375"/>
      <c r="F73" s="377"/>
      <c r="G73" s="317"/>
      <c r="H73" s="317"/>
      <c r="I73" s="377"/>
      <c r="J73" s="375"/>
      <c r="K73" s="500"/>
      <c r="L73" s="503">
        <f t="shared" si="7"/>
        <v>0</v>
      </c>
      <c r="M73" s="375"/>
      <c r="N73" s="375"/>
      <c r="O73" s="503">
        <f t="shared" si="8"/>
        <v>0</v>
      </c>
      <c r="P73" s="375"/>
      <c r="Q73" s="375"/>
      <c r="R73" s="503"/>
      <c r="S73" s="375"/>
      <c r="T73" s="375"/>
      <c r="U73" s="377"/>
      <c r="V73" s="317"/>
      <c r="W73" s="317"/>
      <c r="X73" s="314"/>
      <c r="Y73" s="255"/>
      <c r="Z73" s="255"/>
      <c r="AA73" s="314"/>
      <c r="AB73" s="375"/>
      <c r="AC73" s="500"/>
      <c r="AD73" s="503">
        <f t="shared" si="9"/>
        <v>0</v>
      </c>
      <c r="AE73" s="375"/>
      <c r="AF73" s="375"/>
      <c r="AG73" s="503">
        <f t="shared" si="10"/>
        <v>0</v>
      </c>
      <c r="AH73" s="375"/>
      <c r="AI73" s="375"/>
      <c r="AJ73" s="503"/>
      <c r="AK73" s="375"/>
      <c r="AL73" s="375"/>
      <c r="AM73" s="218">
        <f t="shared" si="11"/>
        <v>0</v>
      </c>
      <c r="AN73" s="92"/>
      <c r="AO73" s="92"/>
      <c r="AP73" s="259"/>
      <c r="AQ73" s="259"/>
      <c r="AR73" s="216"/>
      <c r="AS73" s="216"/>
      <c r="AT73" s="147">
        <f t="shared" si="12"/>
        <v>0</v>
      </c>
      <c r="AU73" s="556">
        <v>135</v>
      </c>
      <c r="AV73" s="87">
        <f t="shared" si="13"/>
        <v>0</v>
      </c>
      <c r="AW73" s="6"/>
      <c r="AX73" s="6"/>
      <c r="AY73" s="6"/>
      <c r="AZ73" s="6"/>
      <c r="BA73" s="6"/>
      <c r="BB73" s="6"/>
    </row>
    <row r="74" spans="1:54" ht="53.25" customHeight="1">
      <c r="A74" s="284" t="s">
        <v>225</v>
      </c>
      <c r="B74" s="5"/>
      <c r="C74" s="103" t="s">
        <v>195</v>
      </c>
      <c r="D74" s="375"/>
      <c r="E74" s="375"/>
      <c r="F74" s="377"/>
      <c r="G74" s="317"/>
      <c r="H74" s="317"/>
      <c r="I74" s="377"/>
      <c r="J74" s="375"/>
      <c r="K74" s="500"/>
      <c r="L74" s="503">
        <f t="shared" si="7"/>
        <v>0</v>
      </c>
      <c r="M74" s="375"/>
      <c r="N74" s="375"/>
      <c r="O74" s="503">
        <f t="shared" si="8"/>
        <v>0</v>
      </c>
      <c r="P74" s="375"/>
      <c r="Q74" s="375"/>
      <c r="R74" s="503"/>
      <c r="S74" s="375"/>
      <c r="T74" s="375"/>
      <c r="U74" s="377"/>
      <c r="V74" s="317"/>
      <c r="W74" s="317"/>
      <c r="X74" s="314"/>
      <c r="Y74" s="255"/>
      <c r="Z74" s="255"/>
      <c r="AA74" s="314"/>
      <c r="AB74" s="375"/>
      <c r="AC74" s="500"/>
      <c r="AD74" s="503">
        <f t="shared" si="9"/>
        <v>0</v>
      </c>
      <c r="AE74" s="375"/>
      <c r="AF74" s="375"/>
      <c r="AG74" s="503">
        <f t="shared" si="10"/>
        <v>0</v>
      </c>
      <c r="AH74" s="375"/>
      <c r="AI74" s="375"/>
      <c r="AJ74" s="503"/>
      <c r="AK74" s="375"/>
      <c r="AL74" s="375"/>
      <c r="AM74" s="218">
        <f t="shared" si="11"/>
        <v>0</v>
      </c>
      <c r="AN74" s="92"/>
      <c r="AO74" s="92"/>
      <c r="AP74" s="259"/>
      <c r="AQ74" s="259"/>
      <c r="AR74" s="216"/>
      <c r="AS74" s="216"/>
      <c r="AT74" s="146">
        <f t="shared" si="12"/>
        <v>0</v>
      </c>
      <c r="AU74" s="556"/>
      <c r="AV74" s="87">
        <f t="shared" si="13"/>
        <v>0</v>
      </c>
      <c r="AW74" s="6"/>
      <c r="AX74" s="6"/>
      <c r="AY74" s="6"/>
      <c r="AZ74" s="6"/>
      <c r="BA74" s="6"/>
      <c r="BB74" s="6"/>
    </row>
    <row r="75" spans="1:54" ht="35.1" customHeight="1">
      <c r="A75" s="284" t="s">
        <v>391</v>
      </c>
      <c r="B75" s="5"/>
      <c r="C75" s="103" t="s">
        <v>195</v>
      </c>
      <c r="D75" s="375"/>
      <c r="E75" s="375"/>
      <c r="F75" s="377"/>
      <c r="G75" s="317"/>
      <c r="H75" s="317"/>
      <c r="I75" s="377"/>
      <c r="J75" s="375">
        <v>6.0000000000000001E-3</v>
      </c>
      <c r="K75" s="500">
        <f>J75*J27</f>
        <v>0.126</v>
      </c>
      <c r="L75" s="503">
        <f t="shared" si="7"/>
        <v>0</v>
      </c>
      <c r="M75" s="375"/>
      <c r="N75" s="375"/>
      <c r="O75" s="503">
        <f t="shared" si="8"/>
        <v>0</v>
      </c>
      <c r="P75" s="375"/>
      <c r="Q75" s="375"/>
      <c r="R75" s="503"/>
      <c r="S75" s="375"/>
      <c r="T75" s="375"/>
      <c r="U75" s="377"/>
      <c r="V75" s="317"/>
      <c r="W75" s="317"/>
      <c r="X75" s="314"/>
      <c r="Y75" s="255"/>
      <c r="Z75" s="255"/>
      <c r="AA75" s="314"/>
      <c r="AB75" s="375"/>
      <c r="AC75" s="500">
        <f>AB75*AB27</f>
        <v>0</v>
      </c>
      <c r="AD75" s="503">
        <f t="shared" si="9"/>
        <v>0</v>
      </c>
      <c r="AE75" s="375"/>
      <c r="AF75" s="375"/>
      <c r="AG75" s="503">
        <f t="shared" si="10"/>
        <v>0</v>
      </c>
      <c r="AH75" s="375"/>
      <c r="AI75" s="375"/>
      <c r="AJ75" s="503"/>
      <c r="AK75" s="375"/>
      <c r="AL75" s="375"/>
      <c r="AM75" s="218">
        <f t="shared" si="11"/>
        <v>0</v>
      </c>
      <c r="AN75" s="92"/>
      <c r="AO75" s="92"/>
      <c r="AP75" s="259"/>
      <c r="AQ75" s="259"/>
      <c r="AR75" s="216"/>
      <c r="AS75" s="216"/>
      <c r="AT75" s="146">
        <f t="shared" si="12"/>
        <v>0.126</v>
      </c>
      <c r="AU75" s="556">
        <v>225</v>
      </c>
      <c r="AV75" s="87">
        <f t="shared" si="13"/>
        <v>28.35</v>
      </c>
      <c r="AW75" s="6"/>
      <c r="AX75" s="6"/>
      <c r="AY75" s="6"/>
      <c r="AZ75" s="6"/>
      <c r="BA75" s="6"/>
      <c r="BB75" s="6"/>
    </row>
    <row r="76" spans="1:54" ht="48" customHeight="1">
      <c r="A76" s="284" t="s">
        <v>329</v>
      </c>
      <c r="B76" s="5"/>
      <c r="C76" s="103" t="s">
        <v>195</v>
      </c>
      <c r="D76" s="375"/>
      <c r="E76" s="375"/>
      <c r="F76" s="377"/>
      <c r="G76" s="317"/>
      <c r="H76" s="317">
        <f>G76*G27</f>
        <v>0</v>
      </c>
      <c r="I76" s="377"/>
      <c r="J76" s="375"/>
      <c r="K76" s="500"/>
      <c r="L76" s="503">
        <f t="shared" si="7"/>
        <v>0</v>
      </c>
      <c r="M76" s="375"/>
      <c r="N76" s="375"/>
      <c r="O76" s="503">
        <f t="shared" si="8"/>
        <v>0</v>
      </c>
      <c r="P76" s="375"/>
      <c r="Q76" s="375"/>
      <c r="R76" s="503"/>
      <c r="S76" s="375"/>
      <c r="T76" s="375"/>
      <c r="U76" s="377"/>
      <c r="V76" s="317"/>
      <c r="W76" s="317">
        <f>V76*V27</f>
        <v>0</v>
      </c>
      <c r="X76" s="314"/>
      <c r="Y76" s="255"/>
      <c r="Z76" s="255"/>
      <c r="AA76" s="314"/>
      <c r="AB76" s="375"/>
      <c r="AC76" s="500"/>
      <c r="AD76" s="503">
        <f t="shared" si="9"/>
        <v>0</v>
      </c>
      <c r="AE76" s="375"/>
      <c r="AF76" s="375"/>
      <c r="AG76" s="503">
        <f t="shared" si="10"/>
        <v>0</v>
      </c>
      <c r="AH76" s="375"/>
      <c r="AI76" s="375"/>
      <c r="AJ76" s="503"/>
      <c r="AK76" s="375"/>
      <c r="AL76" s="375"/>
      <c r="AM76" s="218">
        <f t="shared" si="11"/>
        <v>0</v>
      </c>
      <c r="AN76" s="92"/>
      <c r="AO76" s="92"/>
      <c r="AP76" s="259"/>
      <c r="AQ76" s="259"/>
      <c r="AR76" s="216"/>
      <c r="AS76" s="216"/>
      <c r="AT76" s="146">
        <f t="shared" si="12"/>
        <v>0</v>
      </c>
      <c r="AU76" s="556">
        <v>180</v>
      </c>
      <c r="AV76" s="87">
        <f t="shared" si="13"/>
        <v>0</v>
      </c>
      <c r="AW76" s="6"/>
      <c r="AX76" s="6"/>
      <c r="AY76" s="6"/>
      <c r="AZ76" s="6"/>
      <c r="BA76" s="6"/>
      <c r="BB76" s="6"/>
    </row>
    <row r="77" spans="1:54" ht="35.1" customHeight="1">
      <c r="A77" s="284" t="s">
        <v>311</v>
      </c>
      <c r="B77" s="5"/>
      <c r="C77" s="103" t="s">
        <v>195</v>
      </c>
      <c r="D77" s="375"/>
      <c r="E77" s="375">
        <f>D77*D27</f>
        <v>0</v>
      </c>
      <c r="F77" s="377"/>
      <c r="G77" s="317"/>
      <c r="H77" s="317"/>
      <c r="I77" s="377"/>
      <c r="J77" s="375"/>
      <c r="K77" s="500"/>
      <c r="L77" s="503">
        <f t="shared" si="7"/>
        <v>0</v>
      </c>
      <c r="M77" s="375"/>
      <c r="N77" s="375"/>
      <c r="O77" s="503">
        <f t="shared" si="8"/>
        <v>0</v>
      </c>
      <c r="P77" s="375"/>
      <c r="Q77" s="375"/>
      <c r="R77" s="503"/>
      <c r="S77" s="375"/>
      <c r="T77" s="375">
        <f>S77*S27</f>
        <v>0</v>
      </c>
      <c r="U77" s="377"/>
      <c r="V77" s="317"/>
      <c r="W77" s="317"/>
      <c r="X77" s="314"/>
      <c r="Y77" s="255"/>
      <c r="Z77" s="255"/>
      <c r="AA77" s="314"/>
      <c r="AB77" s="375"/>
      <c r="AC77" s="500"/>
      <c r="AD77" s="503">
        <f t="shared" si="9"/>
        <v>0</v>
      </c>
      <c r="AE77" s="375"/>
      <c r="AF77" s="375"/>
      <c r="AG77" s="503">
        <f t="shared" si="10"/>
        <v>0</v>
      </c>
      <c r="AH77" s="375"/>
      <c r="AI77" s="375"/>
      <c r="AJ77" s="503"/>
      <c r="AK77" s="375"/>
      <c r="AL77" s="375">
        <f>AK77*AK27</f>
        <v>0</v>
      </c>
      <c r="AM77" s="218">
        <f t="shared" si="11"/>
        <v>0</v>
      </c>
      <c r="AN77" s="92"/>
      <c r="AO77" s="92"/>
      <c r="AP77" s="259"/>
      <c r="AQ77" s="259"/>
      <c r="AR77" s="216"/>
      <c r="AS77" s="216"/>
      <c r="AT77" s="146">
        <f t="shared" si="12"/>
        <v>0</v>
      </c>
      <c r="AU77" s="556">
        <v>240</v>
      </c>
      <c r="AV77" s="87">
        <f t="shared" si="13"/>
        <v>0</v>
      </c>
      <c r="AW77" s="6"/>
      <c r="AX77" s="6"/>
      <c r="AY77" s="6"/>
      <c r="AZ77" s="6"/>
      <c r="BA77" s="6"/>
      <c r="BB77" s="6"/>
    </row>
    <row r="78" spans="1:54" ht="35.1" customHeight="1">
      <c r="A78" s="284" t="s">
        <v>162</v>
      </c>
      <c r="B78" s="5"/>
      <c r="C78" s="103" t="s">
        <v>195</v>
      </c>
      <c r="D78" s="375"/>
      <c r="E78" s="375"/>
      <c r="F78" s="377"/>
      <c r="G78" s="317"/>
      <c r="H78" s="317"/>
      <c r="I78" s="377"/>
      <c r="J78" s="375"/>
      <c r="K78" s="500">
        <f>J78*J27</f>
        <v>0</v>
      </c>
      <c r="L78" s="503">
        <f t="shared" si="7"/>
        <v>0</v>
      </c>
      <c r="M78" s="375"/>
      <c r="N78" s="375"/>
      <c r="O78" s="503">
        <f t="shared" si="8"/>
        <v>0</v>
      </c>
      <c r="P78" s="375"/>
      <c r="Q78" s="375">
        <f>P78*P27</f>
        <v>0</v>
      </c>
      <c r="R78" s="503"/>
      <c r="S78" s="375"/>
      <c r="T78" s="375"/>
      <c r="U78" s="377"/>
      <c r="V78" s="317"/>
      <c r="W78" s="317">
        <f>V78*V27</f>
        <v>0</v>
      </c>
      <c r="X78" s="314"/>
      <c r="Y78" s="255"/>
      <c r="Z78" s="255"/>
      <c r="AA78" s="314"/>
      <c r="AB78" s="375"/>
      <c r="AC78" s="500"/>
      <c r="AD78" s="503">
        <f t="shared" si="9"/>
        <v>0</v>
      </c>
      <c r="AE78" s="375"/>
      <c r="AF78" s="375"/>
      <c r="AG78" s="503">
        <f t="shared" si="10"/>
        <v>0</v>
      </c>
      <c r="AH78" s="375"/>
      <c r="AI78" s="375">
        <f>AH78*AH27</f>
        <v>0</v>
      </c>
      <c r="AJ78" s="503"/>
      <c r="AK78" s="375"/>
      <c r="AL78" s="375"/>
      <c r="AM78" s="218">
        <f t="shared" si="11"/>
        <v>0</v>
      </c>
      <c r="AN78" s="92"/>
      <c r="AO78" s="92"/>
      <c r="AP78" s="259"/>
      <c r="AQ78" s="259"/>
      <c r="AR78" s="216"/>
      <c r="AS78" s="216"/>
      <c r="AT78" s="146">
        <f t="shared" si="12"/>
        <v>0</v>
      </c>
      <c r="AU78" s="556">
        <v>100</v>
      </c>
      <c r="AV78" s="87">
        <f t="shared" si="13"/>
        <v>0</v>
      </c>
      <c r="AW78" s="6"/>
      <c r="AX78" s="6"/>
      <c r="AY78" s="6"/>
      <c r="AZ78" s="6"/>
      <c r="BA78" s="6"/>
      <c r="BB78" s="6"/>
    </row>
    <row r="79" spans="1:54" ht="35.1" customHeight="1">
      <c r="A79" s="284" t="s">
        <v>248</v>
      </c>
      <c r="B79" s="5"/>
      <c r="C79" s="103" t="s">
        <v>195</v>
      </c>
      <c r="D79" s="375"/>
      <c r="E79" s="375"/>
      <c r="F79" s="377"/>
      <c r="G79" s="317"/>
      <c r="H79" s="317"/>
      <c r="I79" s="377"/>
      <c r="J79" s="375"/>
      <c r="K79" s="500"/>
      <c r="L79" s="503">
        <f t="shared" si="7"/>
        <v>0</v>
      </c>
      <c r="M79" s="375"/>
      <c r="N79" s="375"/>
      <c r="O79" s="503">
        <f t="shared" si="8"/>
        <v>0</v>
      </c>
      <c r="P79" s="375"/>
      <c r="Q79" s="375"/>
      <c r="R79" s="503"/>
      <c r="S79" s="375"/>
      <c r="T79" s="375"/>
      <c r="U79" s="377"/>
      <c r="V79" s="317"/>
      <c r="W79" s="317"/>
      <c r="X79" s="314"/>
      <c r="Y79" s="255"/>
      <c r="Z79" s="255"/>
      <c r="AA79" s="314"/>
      <c r="AB79" s="375"/>
      <c r="AC79" s="500"/>
      <c r="AD79" s="503">
        <f t="shared" si="9"/>
        <v>0</v>
      </c>
      <c r="AE79" s="375"/>
      <c r="AF79" s="375"/>
      <c r="AG79" s="503">
        <f t="shared" si="10"/>
        <v>0</v>
      </c>
      <c r="AH79" s="375"/>
      <c r="AI79" s="375"/>
      <c r="AJ79" s="503"/>
      <c r="AK79" s="375"/>
      <c r="AL79" s="375"/>
      <c r="AM79" s="218">
        <f t="shared" si="11"/>
        <v>0</v>
      </c>
      <c r="AN79" s="92"/>
      <c r="AO79" s="92"/>
      <c r="AP79" s="259"/>
      <c r="AQ79" s="259"/>
      <c r="AR79" s="216"/>
      <c r="AS79" s="216"/>
      <c r="AT79" s="146">
        <f t="shared" si="12"/>
        <v>0</v>
      </c>
      <c r="AU79" s="556">
        <v>142.5</v>
      </c>
      <c r="AV79" s="87">
        <f t="shared" si="13"/>
        <v>0</v>
      </c>
      <c r="AW79" s="6"/>
      <c r="AX79" s="6"/>
      <c r="AY79" s="6"/>
      <c r="AZ79" s="6"/>
      <c r="BA79" s="6"/>
      <c r="BB79" s="6"/>
    </row>
    <row r="80" spans="1:54" ht="35.1" customHeight="1">
      <c r="A80" s="284" t="s">
        <v>233</v>
      </c>
      <c r="B80" s="5"/>
      <c r="C80" s="103" t="s">
        <v>195</v>
      </c>
      <c r="D80" s="375"/>
      <c r="E80" s="375">
        <f>D80*D27</f>
        <v>0</v>
      </c>
      <c r="F80" s="377"/>
      <c r="G80" s="317"/>
      <c r="H80" s="317"/>
      <c r="I80" s="377"/>
      <c r="J80" s="375">
        <v>0.02</v>
      </c>
      <c r="K80" s="500">
        <f>J80*J27</f>
        <v>0.42</v>
      </c>
      <c r="L80" s="503">
        <f t="shared" si="7"/>
        <v>0</v>
      </c>
      <c r="M80" s="375"/>
      <c r="N80" s="375">
        <f>M80*M27</f>
        <v>0</v>
      </c>
      <c r="O80" s="503">
        <f t="shared" si="8"/>
        <v>0</v>
      </c>
      <c r="P80" s="375"/>
      <c r="Q80" s="375"/>
      <c r="R80" s="503"/>
      <c r="S80" s="375"/>
      <c r="T80" s="375">
        <f>S80*S27</f>
        <v>0</v>
      </c>
      <c r="U80" s="377"/>
      <c r="V80" s="317"/>
      <c r="W80" s="317"/>
      <c r="X80" s="314"/>
      <c r="Y80" s="255"/>
      <c r="Z80" s="255"/>
      <c r="AA80" s="314"/>
      <c r="AB80" s="375"/>
      <c r="AC80" s="500">
        <f>AB80*AB27</f>
        <v>0</v>
      </c>
      <c r="AD80" s="503">
        <f t="shared" si="9"/>
        <v>0</v>
      </c>
      <c r="AE80" s="375"/>
      <c r="AF80" s="375">
        <f>AE80*AE27</f>
        <v>0</v>
      </c>
      <c r="AG80" s="503">
        <f t="shared" si="10"/>
        <v>0</v>
      </c>
      <c r="AH80" s="375"/>
      <c r="AI80" s="375"/>
      <c r="AJ80" s="503"/>
      <c r="AK80" s="375"/>
      <c r="AL80" s="375"/>
      <c r="AM80" s="218">
        <f t="shared" si="11"/>
        <v>0</v>
      </c>
      <c r="AN80" s="92"/>
      <c r="AO80" s="92"/>
      <c r="AP80" s="259"/>
      <c r="AQ80" s="259"/>
      <c r="AR80" s="216"/>
      <c r="AS80" s="216"/>
      <c r="AT80" s="311">
        <f t="shared" si="12"/>
        <v>0.42</v>
      </c>
      <c r="AU80" s="556">
        <v>127.5</v>
      </c>
      <c r="AV80" s="87">
        <f t="shared" si="13"/>
        <v>53.55</v>
      </c>
      <c r="AW80" s="6"/>
      <c r="AX80" s="6"/>
      <c r="AY80" s="6"/>
      <c r="AZ80" s="6"/>
      <c r="BA80" s="6"/>
      <c r="BB80" s="6"/>
    </row>
    <row r="81" spans="1:54" ht="49.5" customHeight="1">
      <c r="A81" s="284" t="s">
        <v>323</v>
      </c>
      <c r="B81" s="5"/>
      <c r="C81" s="103" t="s">
        <v>195</v>
      </c>
      <c r="D81" s="375"/>
      <c r="E81" s="375"/>
      <c r="F81" s="377"/>
      <c r="G81" s="317"/>
      <c r="H81" s="317"/>
      <c r="I81" s="377"/>
      <c r="J81" s="375"/>
      <c r="K81" s="500">
        <f>J81*J27</f>
        <v>0</v>
      </c>
      <c r="L81" s="503">
        <f t="shared" si="7"/>
        <v>0</v>
      </c>
      <c r="M81" s="375"/>
      <c r="N81" s="375"/>
      <c r="O81" s="503">
        <f t="shared" si="8"/>
        <v>0</v>
      </c>
      <c r="P81" s="375"/>
      <c r="Q81" s="375"/>
      <c r="R81" s="503"/>
      <c r="S81" s="375"/>
      <c r="T81" s="375"/>
      <c r="U81" s="377"/>
      <c r="V81" s="317"/>
      <c r="W81" s="317"/>
      <c r="X81" s="314"/>
      <c r="Y81" s="255"/>
      <c r="Z81" s="255"/>
      <c r="AA81" s="314"/>
      <c r="AB81" s="375"/>
      <c r="AC81" s="500">
        <f>AB81*AB27</f>
        <v>0</v>
      </c>
      <c r="AD81" s="503">
        <f t="shared" si="9"/>
        <v>0</v>
      </c>
      <c r="AE81" s="375"/>
      <c r="AF81" s="375"/>
      <c r="AG81" s="503">
        <f t="shared" si="10"/>
        <v>0</v>
      </c>
      <c r="AH81" s="375"/>
      <c r="AI81" s="375"/>
      <c r="AJ81" s="503"/>
      <c r="AK81" s="375"/>
      <c r="AL81" s="375"/>
      <c r="AM81" s="218">
        <f t="shared" si="11"/>
        <v>0</v>
      </c>
      <c r="AN81" s="92"/>
      <c r="AO81" s="92"/>
      <c r="AP81" s="259"/>
      <c r="AQ81" s="259"/>
      <c r="AR81" s="216"/>
      <c r="AS81" s="216"/>
      <c r="AT81" s="309">
        <f t="shared" si="12"/>
        <v>0</v>
      </c>
      <c r="AU81" s="556">
        <v>72</v>
      </c>
      <c r="AV81" s="87">
        <f t="shared" si="13"/>
        <v>0</v>
      </c>
      <c r="AW81" s="6"/>
      <c r="AX81" s="6"/>
      <c r="AY81" s="6"/>
      <c r="AZ81" s="6"/>
      <c r="BA81" s="6"/>
      <c r="BB81" s="6"/>
    </row>
    <row r="82" spans="1:54" ht="35.1" customHeight="1">
      <c r="A82" s="284" t="s">
        <v>48</v>
      </c>
      <c r="B82" s="5"/>
      <c r="C82" s="103" t="s">
        <v>195</v>
      </c>
      <c r="D82" s="375"/>
      <c r="E82" s="375"/>
      <c r="F82" s="377"/>
      <c r="G82" s="317"/>
      <c r="H82" s="317"/>
      <c r="I82" s="377"/>
      <c r="J82" s="375">
        <v>0.19635</v>
      </c>
      <c r="K82" s="500">
        <f>J82*J27</f>
        <v>4.1233500000000003</v>
      </c>
      <c r="L82" s="503">
        <f t="shared" si="7"/>
        <v>0</v>
      </c>
      <c r="M82" s="375">
        <v>1.035E-2</v>
      </c>
      <c r="N82" s="375">
        <f>M82*M27</f>
        <v>1.04535</v>
      </c>
      <c r="O82" s="503">
        <f t="shared" si="8"/>
        <v>0</v>
      </c>
      <c r="P82" s="375"/>
      <c r="Q82" s="375"/>
      <c r="R82" s="503"/>
      <c r="S82" s="375"/>
      <c r="T82" s="375"/>
      <c r="U82" s="377"/>
      <c r="V82" s="317"/>
      <c r="W82" s="317"/>
      <c r="X82" s="314"/>
      <c r="Y82" s="255"/>
      <c r="Z82" s="255"/>
      <c r="AA82" s="314"/>
      <c r="AB82" s="375"/>
      <c r="AC82" s="500">
        <f>AB82*AB27</f>
        <v>0</v>
      </c>
      <c r="AD82" s="503">
        <f t="shared" si="9"/>
        <v>0</v>
      </c>
      <c r="AE82" s="375"/>
      <c r="AF82" s="375">
        <f>AE82*AE27</f>
        <v>0</v>
      </c>
      <c r="AG82" s="503">
        <f t="shared" si="10"/>
        <v>0</v>
      </c>
      <c r="AH82" s="375"/>
      <c r="AI82" s="375"/>
      <c r="AJ82" s="503"/>
      <c r="AK82" s="375"/>
      <c r="AL82" s="375"/>
      <c r="AM82" s="218">
        <f t="shared" si="11"/>
        <v>0</v>
      </c>
      <c r="AN82" s="92"/>
      <c r="AO82" s="92"/>
      <c r="AP82" s="259"/>
      <c r="AQ82" s="259"/>
      <c r="AR82" s="216"/>
      <c r="AS82" s="216"/>
      <c r="AT82" s="147">
        <f t="shared" si="12"/>
        <v>5.1687000000000003</v>
      </c>
      <c r="AU82" s="556">
        <v>45</v>
      </c>
      <c r="AV82" s="87">
        <f t="shared" si="13"/>
        <v>232.59150000000002</v>
      </c>
      <c r="AW82" s="6"/>
      <c r="AX82" s="6"/>
      <c r="AY82" s="6"/>
      <c r="AZ82" s="6"/>
      <c r="BA82" s="6"/>
      <c r="BB82" s="6"/>
    </row>
    <row r="83" spans="1:54" ht="35.1" customHeight="1">
      <c r="A83" s="284" t="s">
        <v>49</v>
      </c>
      <c r="B83" s="5"/>
      <c r="C83" s="103" t="s">
        <v>195</v>
      </c>
      <c r="D83" s="375"/>
      <c r="E83" s="375"/>
      <c r="F83" s="377"/>
      <c r="G83" s="317"/>
      <c r="H83" s="317"/>
      <c r="I83" s="377"/>
      <c r="J83" s="375">
        <v>2E-3</v>
      </c>
      <c r="K83" s="500">
        <f>J83*J27</f>
        <v>4.2000000000000003E-2</v>
      </c>
      <c r="L83" s="503">
        <f t="shared" si="7"/>
        <v>0</v>
      </c>
      <c r="M83" s="375">
        <v>1.1599999999999999E-2</v>
      </c>
      <c r="N83" s="375">
        <f>M83*M27</f>
        <v>1.1716</v>
      </c>
      <c r="O83" s="503">
        <f t="shared" si="8"/>
        <v>0</v>
      </c>
      <c r="P83" s="375"/>
      <c r="Q83" s="375"/>
      <c r="R83" s="503"/>
      <c r="S83" s="375"/>
      <c r="T83" s="375"/>
      <c r="U83" s="377"/>
      <c r="V83" s="317"/>
      <c r="W83" s="317"/>
      <c r="X83" s="314"/>
      <c r="Y83" s="255"/>
      <c r="Z83" s="255"/>
      <c r="AA83" s="314"/>
      <c r="AB83" s="375"/>
      <c r="AC83" s="500">
        <f>AB83*AB27</f>
        <v>0</v>
      </c>
      <c r="AD83" s="503">
        <f t="shared" si="9"/>
        <v>0</v>
      </c>
      <c r="AE83" s="375"/>
      <c r="AF83" s="375">
        <f>AE83*AE27</f>
        <v>0</v>
      </c>
      <c r="AG83" s="503">
        <f t="shared" si="10"/>
        <v>0</v>
      </c>
      <c r="AH83" s="375"/>
      <c r="AI83" s="375"/>
      <c r="AJ83" s="503"/>
      <c r="AK83" s="375"/>
      <c r="AL83" s="375"/>
      <c r="AM83" s="218">
        <f t="shared" si="11"/>
        <v>0</v>
      </c>
      <c r="AN83" s="216"/>
      <c r="AO83" s="92"/>
      <c r="AP83" s="259"/>
      <c r="AQ83" s="259"/>
      <c r="AR83" s="216"/>
      <c r="AS83" s="216"/>
      <c r="AT83" s="147">
        <f t="shared" si="12"/>
        <v>1.2136</v>
      </c>
      <c r="AU83" s="556">
        <v>60</v>
      </c>
      <c r="AV83" s="87">
        <f t="shared" si="13"/>
        <v>72.816000000000003</v>
      </c>
      <c r="AW83" s="6"/>
      <c r="AX83" s="6"/>
      <c r="AY83" s="6"/>
      <c r="AZ83" s="6"/>
      <c r="BA83" s="6"/>
      <c r="BB83" s="6"/>
    </row>
    <row r="84" spans="1:54" ht="35.1" customHeight="1">
      <c r="A84" s="284" t="s">
        <v>53</v>
      </c>
      <c r="B84" s="5"/>
      <c r="C84" s="103" t="s">
        <v>195</v>
      </c>
      <c r="D84" s="375"/>
      <c r="E84" s="375"/>
      <c r="F84" s="377"/>
      <c r="G84" s="317"/>
      <c r="H84" s="317">
        <f>G84*G27</f>
        <v>0</v>
      </c>
      <c r="I84" s="377"/>
      <c r="J84" s="375">
        <v>0.03</v>
      </c>
      <c r="K84" s="500">
        <f>J84*J27</f>
        <v>0.63</v>
      </c>
      <c r="L84" s="503">
        <f t="shared" si="7"/>
        <v>0</v>
      </c>
      <c r="M84" s="375"/>
      <c r="N84" s="375"/>
      <c r="O84" s="503">
        <f t="shared" si="8"/>
        <v>0</v>
      </c>
      <c r="P84" s="375"/>
      <c r="Q84" s="375"/>
      <c r="R84" s="503"/>
      <c r="S84" s="375"/>
      <c r="T84" s="375"/>
      <c r="U84" s="377"/>
      <c r="V84" s="317"/>
      <c r="W84" s="317"/>
      <c r="X84" s="314"/>
      <c r="Y84" s="255"/>
      <c r="Z84" s="255">
        <f>Y84*Y27</f>
        <v>0</v>
      </c>
      <c r="AA84" s="314"/>
      <c r="AB84" s="375"/>
      <c r="AC84" s="500"/>
      <c r="AD84" s="503">
        <f t="shared" si="9"/>
        <v>0</v>
      </c>
      <c r="AE84" s="375"/>
      <c r="AF84" s="375"/>
      <c r="AG84" s="503">
        <f t="shared" si="10"/>
        <v>0</v>
      </c>
      <c r="AH84" s="375"/>
      <c r="AI84" s="375"/>
      <c r="AJ84" s="503"/>
      <c r="AK84" s="375"/>
      <c r="AL84" s="375"/>
      <c r="AM84" s="218">
        <f t="shared" si="11"/>
        <v>0</v>
      </c>
      <c r="AN84" s="92"/>
      <c r="AO84" s="92"/>
      <c r="AP84" s="259"/>
      <c r="AQ84" s="259"/>
      <c r="AR84" s="216"/>
      <c r="AS84" s="216"/>
      <c r="AT84" s="146">
        <f t="shared" si="12"/>
        <v>0.63</v>
      </c>
      <c r="AU84" s="556">
        <v>105</v>
      </c>
      <c r="AV84" s="87">
        <f t="shared" si="13"/>
        <v>66.150000000000006</v>
      </c>
      <c r="AW84" s="6"/>
      <c r="AX84" s="6"/>
      <c r="AY84" s="6"/>
      <c r="AZ84" s="6"/>
      <c r="BA84" s="6"/>
      <c r="BB84" s="6"/>
    </row>
    <row r="85" spans="1:54" ht="35.1" customHeight="1">
      <c r="A85" s="284" t="s">
        <v>52</v>
      </c>
      <c r="B85" s="5"/>
      <c r="C85" s="103" t="s">
        <v>195</v>
      </c>
      <c r="D85" s="375"/>
      <c r="E85" s="375"/>
      <c r="F85" s="377"/>
      <c r="G85" s="317"/>
      <c r="H85" s="317"/>
      <c r="I85" s="377"/>
      <c r="J85" s="375"/>
      <c r="K85" s="500">
        <f>J85*J27</f>
        <v>0</v>
      </c>
      <c r="L85" s="503">
        <f t="shared" si="7"/>
        <v>0</v>
      </c>
      <c r="M85" s="375"/>
      <c r="N85" s="375"/>
      <c r="O85" s="503">
        <f t="shared" si="8"/>
        <v>0</v>
      </c>
      <c r="P85" s="375"/>
      <c r="Q85" s="375"/>
      <c r="R85" s="503"/>
      <c r="S85" s="375"/>
      <c r="T85" s="375"/>
      <c r="U85" s="377"/>
      <c r="V85" s="317"/>
      <c r="W85" s="317"/>
      <c r="X85" s="314"/>
      <c r="Y85" s="255"/>
      <c r="Z85" s="255"/>
      <c r="AA85" s="314"/>
      <c r="AB85" s="375"/>
      <c r="AC85" s="500">
        <f>AB85*AB27</f>
        <v>0</v>
      </c>
      <c r="AD85" s="503">
        <f t="shared" si="9"/>
        <v>0</v>
      </c>
      <c r="AE85" s="375"/>
      <c r="AF85" s="375"/>
      <c r="AG85" s="503">
        <f t="shared" si="10"/>
        <v>0</v>
      </c>
      <c r="AH85" s="375"/>
      <c r="AI85" s="375"/>
      <c r="AJ85" s="503"/>
      <c r="AK85" s="375"/>
      <c r="AL85" s="375"/>
      <c r="AM85" s="218">
        <f t="shared" si="11"/>
        <v>0</v>
      </c>
      <c r="AN85" s="92"/>
      <c r="AO85" s="92"/>
      <c r="AP85" s="259"/>
      <c r="AQ85" s="259"/>
      <c r="AR85" s="216"/>
      <c r="AS85" s="216"/>
      <c r="AT85" s="146">
        <f t="shared" si="12"/>
        <v>0</v>
      </c>
      <c r="AU85" s="556">
        <v>52.5</v>
      </c>
      <c r="AV85" s="87">
        <f t="shared" si="13"/>
        <v>0</v>
      </c>
      <c r="AW85" s="6"/>
      <c r="AX85" s="6"/>
      <c r="AY85" s="6"/>
      <c r="AZ85" s="6"/>
      <c r="BA85" s="6"/>
      <c r="BB85" s="6"/>
    </row>
    <row r="86" spans="1:54" ht="35.1" customHeight="1">
      <c r="A86" s="284" t="s">
        <v>168</v>
      </c>
      <c r="B86" s="5"/>
      <c r="C86" s="103" t="s">
        <v>195</v>
      </c>
      <c r="D86" s="375"/>
      <c r="E86" s="375"/>
      <c r="F86" s="377"/>
      <c r="G86" s="317"/>
      <c r="H86" s="317"/>
      <c r="I86" s="377"/>
      <c r="J86" s="375">
        <v>1.06E-3</v>
      </c>
      <c r="K86" s="500">
        <f>J86*J27</f>
        <v>2.2259999999999999E-2</v>
      </c>
      <c r="L86" s="503">
        <f t="shared" si="7"/>
        <v>0</v>
      </c>
      <c r="M86" s="375"/>
      <c r="N86" s="375">
        <f>M86*M27</f>
        <v>0</v>
      </c>
      <c r="O86" s="503">
        <f t="shared" si="8"/>
        <v>0</v>
      </c>
      <c r="P86" s="375"/>
      <c r="Q86" s="375"/>
      <c r="R86" s="503"/>
      <c r="S86" s="375"/>
      <c r="T86" s="375"/>
      <c r="U86" s="377"/>
      <c r="V86" s="317"/>
      <c r="W86" s="317"/>
      <c r="X86" s="314"/>
      <c r="Y86" s="255"/>
      <c r="Z86" s="255"/>
      <c r="AA86" s="314"/>
      <c r="AB86" s="375"/>
      <c r="AC86" s="500">
        <f>AB86*AB27</f>
        <v>0</v>
      </c>
      <c r="AD86" s="503">
        <f t="shared" si="9"/>
        <v>0</v>
      </c>
      <c r="AE86" s="375"/>
      <c r="AF86" s="375">
        <f>AE86*AE27</f>
        <v>0</v>
      </c>
      <c r="AG86" s="503">
        <f t="shared" si="10"/>
        <v>0</v>
      </c>
      <c r="AH86" s="375"/>
      <c r="AI86" s="375"/>
      <c r="AJ86" s="503"/>
      <c r="AK86" s="375"/>
      <c r="AL86" s="375"/>
      <c r="AM86" s="218">
        <f t="shared" si="11"/>
        <v>0</v>
      </c>
      <c r="AN86" s="92"/>
      <c r="AO86" s="92"/>
      <c r="AP86" s="259"/>
      <c r="AQ86" s="259"/>
      <c r="AR86" s="216"/>
      <c r="AS86" s="216"/>
      <c r="AT86" s="146">
        <f t="shared" si="12"/>
        <v>2.2259999999999999E-2</v>
      </c>
      <c r="AU86" s="556">
        <v>165</v>
      </c>
      <c r="AV86" s="87">
        <f t="shared" si="13"/>
        <v>3.6728999999999998</v>
      </c>
      <c r="AW86" s="6"/>
      <c r="AX86" s="6"/>
      <c r="AY86" s="6"/>
      <c r="AZ86" s="6"/>
      <c r="BA86" s="6"/>
      <c r="BB86" s="6"/>
    </row>
    <row r="87" spans="1:54" ht="35.1" customHeight="1">
      <c r="A87" s="284" t="s">
        <v>169</v>
      </c>
      <c r="B87" s="5"/>
      <c r="C87" s="103" t="s">
        <v>195</v>
      </c>
      <c r="D87" s="375"/>
      <c r="E87" s="375"/>
      <c r="F87" s="377"/>
      <c r="G87" s="317"/>
      <c r="H87" s="317"/>
      <c r="I87" s="377"/>
      <c r="J87" s="375"/>
      <c r="K87" s="500"/>
      <c r="L87" s="503">
        <f t="shared" si="7"/>
        <v>0</v>
      </c>
      <c r="M87" s="375"/>
      <c r="N87" s="375"/>
      <c r="O87" s="503">
        <f t="shared" si="8"/>
        <v>0</v>
      </c>
      <c r="P87" s="375"/>
      <c r="Q87" s="375"/>
      <c r="R87" s="503"/>
      <c r="S87" s="375"/>
      <c r="T87" s="375"/>
      <c r="U87" s="377"/>
      <c r="V87" s="317"/>
      <c r="W87" s="317"/>
      <c r="X87" s="314"/>
      <c r="Y87" s="255">
        <v>1E-3</v>
      </c>
      <c r="Z87" s="255">
        <f>Y87*Y27</f>
        <v>0.10050000000000001</v>
      </c>
      <c r="AA87" s="314"/>
      <c r="AB87" s="375"/>
      <c r="AC87" s="500"/>
      <c r="AD87" s="503">
        <f t="shared" si="9"/>
        <v>0</v>
      </c>
      <c r="AE87" s="375"/>
      <c r="AF87" s="375"/>
      <c r="AG87" s="503">
        <f t="shared" si="10"/>
        <v>0</v>
      </c>
      <c r="AH87" s="375"/>
      <c r="AI87" s="375"/>
      <c r="AJ87" s="503"/>
      <c r="AK87" s="375"/>
      <c r="AL87" s="375"/>
      <c r="AM87" s="218">
        <f t="shared" si="11"/>
        <v>0</v>
      </c>
      <c r="AN87" s="92"/>
      <c r="AO87" s="92"/>
      <c r="AP87" s="259"/>
      <c r="AQ87" s="259"/>
      <c r="AR87" s="216"/>
      <c r="AS87" s="216"/>
      <c r="AT87" s="147">
        <f t="shared" si="12"/>
        <v>0.10050000000000001</v>
      </c>
      <c r="AU87" s="556">
        <v>225</v>
      </c>
      <c r="AV87" s="87">
        <f t="shared" si="13"/>
        <v>22.612500000000001</v>
      </c>
      <c r="AW87" s="6"/>
      <c r="AX87" s="6"/>
      <c r="AY87" s="6"/>
      <c r="AZ87" s="6"/>
      <c r="BA87" s="6"/>
      <c r="BB87" s="6"/>
    </row>
    <row r="88" spans="1:54" ht="35.1" customHeight="1">
      <c r="A88" s="284" t="s">
        <v>50</v>
      </c>
      <c r="B88" s="5"/>
      <c r="C88" s="103" t="s">
        <v>195</v>
      </c>
      <c r="D88" s="375">
        <v>4.4999999999999998E-2</v>
      </c>
      <c r="E88" s="375">
        <f>D88*D27</f>
        <v>4.5449999999999999</v>
      </c>
      <c r="F88" s="377"/>
      <c r="G88" s="317"/>
      <c r="H88" s="317"/>
      <c r="I88" s="377"/>
      <c r="J88" s="375"/>
      <c r="K88" s="500"/>
      <c r="L88" s="503">
        <f t="shared" si="7"/>
        <v>0</v>
      </c>
      <c r="M88" s="375"/>
      <c r="N88" s="375">
        <f>M88*M27</f>
        <v>0</v>
      </c>
      <c r="O88" s="503">
        <f t="shared" si="8"/>
        <v>0</v>
      </c>
      <c r="P88" s="375"/>
      <c r="Q88" s="375">
        <f>P88*P27</f>
        <v>0</v>
      </c>
      <c r="R88" s="503"/>
      <c r="S88" s="375"/>
      <c r="T88" s="375"/>
      <c r="U88" s="377"/>
      <c r="V88" s="317">
        <v>4.4999999999999998E-2</v>
      </c>
      <c r="W88" s="317">
        <f>V88*V27</f>
        <v>0.80999999999999994</v>
      </c>
      <c r="X88" s="314"/>
      <c r="Y88" s="255"/>
      <c r="Z88" s="255"/>
      <c r="AA88" s="314"/>
      <c r="AB88" s="375"/>
      <c r="AC88" s="500"/>
      <c r="AD88" s="503">
        <f t="shared" si="9"/>
        <v>0</v>
      </c>
      <c r="AE88" s="375"/>
      <c r="AF88" s="375">
        <f>AE88*AE27</f>
        <v>0</v>
      </c>
      <c r="AG88" s="503">
        <f t="shared" si="10"/>
        <v>0</v>
      </c>
      <c r="AH88" s="375"/>
      <c r="AI88" s="375">
        <f>AH88*AH27</f>
        <v>0</v>
      </c>
      <c r="AJ88" s="503"/>
      <c r="AK88" s="375"/>
      <c r="AL88" s="375"/>
      <c r="AM88" s="218">
        <f t="shared" si="11"/>
        <v>0</v>
      </c>
      <c r="AN88" s="92"/>
      <c r="AO88" s="92"/>
      <c r="AP88" s="259"/>
      <c r="AQ88" s="259"/>
      <c r="AR88" s="216"/>
      <c r="AS88" s="216"/>
      <c r="AT88" s="147">
        <f t="shared" si="12"/>
        <v>5.3549999999999995</v>
      </c>
      <c r="AU88" s="556">
        <v>42</v>
      </c>
      <c r="AV88" s="87">
        <f t="shared" si="13"/>
        <v>224.90999999999997</v>
      </c>
      <c r="AW88" s="6"/>
      <c r="AX88" s="6"/>
      <c r="AY88" s="6"/>
      <c r="AZ88" s="6"/>
      <c r="BA88" s="6"/>
      <c r="BB88" s="6"/>
    </row>
    <row r="89" spans="1:54" ht="35.1" customHeight="1">
      <c r="A89" s="382" t="s">
        <v>325</v>
      </c>
      <c r="B89" s="8"/>
      <c r="C89" s="103" t="s">
        <v>195</v>
      </c>
      <c r="D89" s="376">
        <v>0.04</v>
      </c>
      <c r="E89" s="376">
        <f>D89*D27</f>
        <v>4.04</v>
      </c>
      <c r="F89" s="377"/>
      <c r="G89" s="318"/>
      <c r="H89" s="318"/>
      <c r="I89" s="377"/>
      <c r="J89" s="376"/>
      <c r="K89" s="501"/>
      <c r="L89" s="503">
        <f t="shared" si="7"/>
        <v>0</v>
      </c>
      <c r="M89" s="376"/>
      <c r="N89" s="376"/>
      <c r="O89" s="503">
        <f t="shared" si="8"/>
        <v>0</v>
      </c>
      <c r="P89" s="376">
        <v>2.5000000000000001E-2</v>
      </c>
      <c r="Q89" s="376">
        <f>P89*P27</f>
        <v>7.5000000000000011E-2</v>
      </c>
      <c r="R89" s="503"/>
      <c r="S89" s="376"/>
      <c r="T89" s="376"/>
      <c r="U89" s="377"/>
      <c r="V89" s="318"/>
      <c r="W89" s="318"/>
      <c r="X89" s="314"/>
      <c r="Y89" s="563"/>
      <c r="Z89" s="563"/>
      <c r="AA89" s="314"/>
      <c r="AB89" s="376"/>
      <c r="AC89" s="501"/>
      <c r="AD89" s="503">
        <f t="shared" si="9"/>
        <v>0</v>
      </c>
      <c r="AE89" s="376"/>
      <c r="AF89" s="376"/>
      <c r="AG89" s="503">
        <f t="shared" si="10"/>
        <v>0</v>
      </c>
      <c r="AH89" s="376"/>
      <c r="AI89" s="376">
        <f>AH89*AH27</f>
        <v>0</v>
      </c>
      <c r="AJ89" s="503"/>
      <c r="AK89" s="376"/>
      <c r="AL89" s="376"/>
      <c r="AM89" s="218">
        <f t="shared" si="11"/>
        <v>0</v>
      </c>
      <c r="AN89" s="93"/>
      <c r="AO89" s="93"/>
      <c r="AP89" s="258"/>
      <c r="AQ89" s="258"/>
      <c r="AR89" s="217"/>
      <c r="AS89" s="217"/>
      <c r="AT89" s="146">
        <f t="shared" si="12"/>
        <v>4.1150000000000002</v>
      </c>
      <c r="AU89" s="555">
        <v>54</v>
      </c>
      <c r="AV89" s="87">
        <f t="shared" si="13"/>
        <v>222.21</v>
      </c>
      <c r="AW89" s="6"/>
      <c r="AX89" s="6"/>
      <c r="AY89" s="6"/>
      <c r="AZ89" s="6"/>
      <c r="BA89" s="6"/>
      <c r="BB89" s="6"/>
    </row>
    <row r="90" spans="1:54" ht="35.1" customHeight="1">
      <c r="A90" s="381" t="s">
        <v>340</v>
      </c>
      <c r="B90" s="8"/>
      <c r="C90" s="103" t="s">
        <v>195</v>
      </c>
      <c r="D90" s="376"/>
      <c r="E90" s="376">
        <f>D90*D27</f>
        <v>0</v>
      </c>
      <c r="F90" s="377"/>
      <c r="G90" s="318"/>
      <c r="H90" s="318"/>
      <c r="I90" s="377"/>
      <c r="J90" s="376"/>
      <c r="K90" s="501"/>
      <c r="L90" s="503">
        <f t="shared" si="7"/>
        <v>0</v>
      </c>
      <c r="M90" s="376"/>
      <c r="N90" s="376"/>
      <c r="O90" s="503">
        <f t="shared" si="8"/>
        <v>0</v>
      </c>
      <c r="P90" s="376"/>
      <c r="Q90" s="376"/>
      <c r="R90" s="503"/>
      <c r="S90" s="376"/>
      <c r="T90" s="376">
        <f>S90*S27</f>
        <v>0</v>
      </c>
      <c r="U90" s="377"/>
      <c r="V90" s="318"/>
      <c r="W90" s="318">
        <f>V90*V27</f>
        <v>0</v>
      </c>
      <c r="X90" s="314"/>
      <c r="Y90" s="563"/>
      <c r="Z90" s="563"/>
      <c r="AA90" s="314"/>
      <c r="AB90" s="376"/>
      <c r="AC90" s="501"/>
      <c r="AD90" s="503">
        <f t="shared" si="9"/>
        <v>0</v>
      </c>
      <c r="AE90" s="376"/>
      <c r="AF90" s="376"/>
      <c r="AG90" s="503">
        <f t="shared" si="10"/>
        <v>0</v>
      </c>
      <c r="AH90" s="376"/>
      <c r="AI90" s="376"/>
      <c r="AJ90" s="503"/>
      <c r="AK90" s="376"/>
      <c r="AL90" s="376">
        <f>AK90*AK27</f>
        <v>0</v>
      </c>
      <c r="AM90" s="218">
        <f t="shared" si="11"/>
        <v>0</v>
      </c>
      <c r="AN90" s="93"/>
      <c r="AO90" s="93"/>
      <c r="AP90" s="258"/>
      <c r="AQ90" s="258"/>
      <c r="AR90" s="217"/>
      <c r="AS90" s="217"/>
      <c r="AT90" s="146">
        <f t="shared" si="12"/>
        <v>0</v>
      </c>
      <c r="AU90" s="555">
        <v>585</v>
      </c>
      <c r="AV90" s="87">
        <f t="shared" si="13"/>
        <v>0</v>
      </c>
      <c r="AW90" s="6"/>
      <c r="AX90" s="6"/>
      <c r="AY90" s="6"/>
      <c r="AZ90" s="6"/>
      <c r="BA90" s="6"/>
      <c r="BB90" s="6"/>
    </row>
    <row r="91" spans="1:54" ht="35.1" customHeight="1">
      <c r="A91" s="382" t="s">
        <v>51</v>
      </c>
      <c r="B91" s="5"/>
      <c r="C91" s="103" t="s">
        <v>195</v>
      </c>
      <c r="D91" s="375"/>
      <c r="E91" s="375">
        <f>D91*D27</f>
        <v>0</v>
      </c>
      <c r="F91" s="377"/>
      <c r="G91" s="317">
        <v>1E-3</v>
      </c>
      <c r="H91" s="317">
        <f>G91*G27</f>
        <v>0.1225</v>
      </c>
      <c r="I91" s="377"/>
      <c r="J91" s="375"/>
      <c r="K91" s="500"/>
      <c r="L91" s="503">
        <f t="shared" si="7"/>
        <v>0</v>
      </c>
      <c r="M91" s="375"/>
      <c r="N91" s="375"/>
      <c r="O91" s="503">
        <f t="shared" si="8"/>
        <v>0</v>
      </c>
      <c r="P91" s="375"/>
      <c r="Q91" s="375"/>
      <c r="R91" s="503"/>
      <c r="S91" s="375"/>
      <c r="T91" s="375">
        <f>S91*S27</f>
        <v>0</v>
      </c>
      <c r="U91" s="377"/>
      <c r="V91" s="317"/>
      <c r="W91" s="317">
        <f>V91*V27</f>
        <v>0</v>
      </c>
      <c r="X91" s="314"/>
      <c r="Y91" s="255"/>
      <c r="Z91" s="255"/>
      <c r="AA91" s="314"/>
      <c r="AB91" s="375"/>
      <c r="AC91" s="500">
        <f>AB91*AB27</f>
        <v>0</v>
      </c>
      <c r="AD91" s="503">
        <f t="shared" si="9"/>
        <v>0</v>
      </c>
      <c r="AE91" s="375"/>
      <c r="AF91" s="375"/>
      <c r="AG91" s="503">
        <f t="shared" si="10"/>
        <v>0</v>
      </c>
      <c r="AH91" s="375"/>
      <c r="AI91" s="375"/>
      <c r="AJ91" s="503"/>
      <c r="AK91" s="375"/>
      <c r="AL91" s="375">
        <f>AK91*AK27</f>
        <v>0</v>
      </c>
      <c r="AM91" s="218">
        <f t="shared" si="11"/>
        <v>0</v>
      </c>
      <c r="AN91" s="92"/>
      <c r="AO91" s="92"/>
      <c r="AP91" s="259"/>
      <c r="AQ91" s="259"/>
      <c r="AR91" s="216"/>
      <c r="AS91" s="216"/>
      <c r="AT91" s="147">
        <f t="shared" si="12"/>
        <v>0.1225</v>
      </c>
      <c r="AU91" s="556">
        <v>675</v>
      </c>
      <c r="AV91" s="87">
        <f t="shared" si="13"/>
        <v>82.6875</v>
      </c>
      <c r="AW91" s="6"/>
      <c r="AX91" s="6"/>
      <c r="AY91" s="6"/>
      <c r="AZ91" s="6"/>
      <c r="BA91" s="6"/>
      <c r="BB91" s="6"/>
    </row>
    <row r="92" spans="1:54" ht="35.1" customHeight="1">
      <c r="A92" s="382" t="s">
        <v>166</v>
      </c>
      <c r="B92" s="5"/>
      <c r="C92" s="103"/>
      <c r="D92" s="375"/>
      <c r="E92" s="375">
        <f>D92*D27</f>
        <v>0</v>
      </c>
      <c r="F92" s="377"/>
      <c r="G92" s="317"/>
      <c r="H92" s="317"/>
      <c r="I92" s="377"/>
      <c r="J92" s="375">
        <v>1E-3</v>
      </c>
      <c r="K92" s="500">
        <f>J92*J27</f>
        <v>2.1000000000000001E-2</v>
      </c>
      <c r="L92" s="503">
        <f t="shared" si="7"/>
        <v>0</v>
      </c>
      <c r="M92" s="375">
        <v>4.0000000000000002E-4</v>
      </c>
      <c r="N92" s="375">
        <f>M92*M27</f>
        <v>4.0400000000000005E-2</v>
      </c>
      <c r="O92" s="503">
        <f t="shared" si="8"/>
        <v>0</v>
      </c>
      <c r="P92" s="375"/>
      <c r="Q92" s="375"/>
      <c r="R92" s="503"/>
      <c r="S92" s="375">
        <v>4.0000000000000002E-4</v>
      </c>
      <c r="T92" s="375">
        <f>S92*S27</f>
        <v>4.0400000000000005E-2</v>
      </c>
      <c r="U92" s="377"/>
      <c r="V92" s="317"/>
      <c r="W92" s="317"/>
      <c r="X92" s="314"/>
      <c r="Y92" s="255">
        <v>5.0000000000000001E-4</v>
      </c>
      <c r="Z92" s="255">
        <f>Y92*Y27</f>
        <v>5.0250000000000003E-2</v>
      </c>
      <c r="AA92" s="314"/>
      <c r="AB92" s="375"/>
      <c r="AC92" s="500">
        <f>AB92*AB27</f>
        <v>0</v>
      </c>
      <c r="AD92" s="503">
        <f t="shared" si="9"/>
        <v>0</v>
      </c>
      <c r="AE92" s="375"/>
      <c r="AF92" s="375">
        <f>AE92*AE27</f>
        <v>0</v>
      </c>
      <c r="AG92" s="503">
        <f t="shared" si="10"/>
        <v>0</v>
      </c>
      <c r="AH92" s="375"/>
      <c r="AI92" s="375"/>
      <c r="AJ92" s="503"/>
      <c r="AK92" s="375"/>
      <c r="AL92" s="375"/>
      <c r="AM92" s="218">
        <f t="shared" si="11"/>
        <v>0</v>
      </c>
      <c r="AN92" s="307"/>
      <c r="AO92" s="92">
        <f>AN92*AN27</f>
        <v>0</v>
      </c>
      <c r="AP92" s="259"/>
      <c r="AQ92" s="259"/>
      <c r="AR92" s="216"/>
      <c r="AS92" s="216"/>
      <c r="AT92" s="148">
        <f t="shared" si="12"/>
        <v>0.15205000000000002</v>
      </c>
      <c r="AU92" s="556">
        <v>18</v>
      </c>
      <c r="AV92" s="94">
        <f t="shared" si="13"/>
        <v>2.7369000000000003</v>
      </c>
      <c r="AW92" s="6"/>
      <c r="AX92" s="6"/>
      <c r="AY92" s="6"/>
      <c r="AZ92" s="6"/>
      <c r="BA92" s="6"/>
      <c r="BB92" s="6"/>
    </row>
    <row r="93" spans="1:54" ht="35.1" customHeight="1">
      <c r="A93" s="382" t="s">
        <v>306</v>
      </c>
      <c r="B93" s="5"/>
      <c r="C93" s="103" t="s">
        <v>195</v>
      </c>
      <c r="D93" s="375"/>
      <c r="E93" s="375"/>
      <c r="F93" s="377"/>
      <c r="G93" s="317"/>
      <c r="H93" s="317"/>
      <c r="I93" s="377"/>
      <c r="J93" s="375"/>
      <c r="K93" s="500"/>
      <c r="L93" s="503"/>
      <c r="M93" s="375"/>
      <c r="N93" s="375">
        <f>M93*M27</f>
        <v>0</v>
      </c>
      <c r="O93" s="503">
        <f t="shared" si="8"/>
        <v>0</v>
      </c>
      <c r="P93" s="375"/>
      <c r="Q93" s="375"/>
      <c r="R93" s="503"/>
      <c r="S93" s="375"/>
      <c r="T93" s="375"/>
      <c r="U93" s="377"/>
      <c r="V93" s="317"/>
      <c r="W93" s="317"/>
      <c r="X93" s="314"/>
      <c r="Y93" s="255"/>
      <c r="Z93" s="255"/>
      <c r="AA93" s="314"/>
      <c r="AB93" s="375"/>
      <c r="AC93" s="500"/>
      <c r="AD93" s="503"/>
      <c r="AE93" s="375"/>
      <c r="AF93" s="375">
        <f>AE93*AE27</f>
        <v>0</v>
      </c>
      <c r="AG93" s="503">
        <f t="shared" si="10"/>
        <v>0</v>
      </c>
      <c r="AH93" s="375"/>
      <c r="AI93" s="375"/>
      <c r="AJ93" s="503"/>
      <c r="AK93" s="375"/>
      <c r="AL93" s="375"/>
      <c r="AM93" s="218">
        <f t="shared" si="11"/>
        <v>0</v>
      </c>
      <c r="AN93" s="92"/>
      <c r="AO93" s="92"/>
      <c r="AP93" s="259"/>
      <c r="AQ93" s="259"/>
      <c r="AR93" s="216"/>
      <c r="AS93" s="216"/>
      <c r="AT93" s="306">
        <f t="shared" si="12"/>
        <v>0</v>
      </c>
      <c r="AU93" s="556">
        <v>258</v>
      </c>
      <c r="AV93" s="94">
        <f t="shared" si="13"/>
        <v>0</v>
      </c>
      <c r="AW93" s="6"/>
      <c r="AX93" s="6"/>
      <c r="AY93" s="6"/>
      <c r="AZ93" s="6"/>
      <c r="BA93" s="6"/>
      <c r="BB93" s="6"/>
    </row>
    <row r="94" spans="1:54" ht="35.1" customHeight="1">
      <c r="A94" s="382" t="s">
        <v>215</v>
      </c>
      <c r="B94" s="5"/>
      <c r="C94" s="103" t="s">
        <v>195</v>
      </c>
      <c r="D94" s="375"/>
      <c r="E94" s="375"/>
      <c r="F94" s="377"/>
      <c r="G94" s="317"/>
      <c r="H94" s="317"/>
      <c r="I94" s="377"/>
      <c r="J94" s="505">
        <v>2.5000000000000001E-5</v>
      </c>
      <c r="K94" s="500">
        <f>J94*J27</f>
        <v>5.2500000000000008E-4</v>
      </c>
      <c r="L94" s="503"/>
      <c r="M94" s="375"/>
      <c r="N94" s="375">
        <f>M94*M27</f>
        <v>0</v>
      </c>
      <c r="O94" s="503"/>
      <c r="P94" s="375"/>
      <c r="Q94" s="375"/>
      <c r="R94" s="503"/>
      <c r="S94" s="375"/>
      <c r="T94" s="375"/>
      <c r="U94" s="377"/>
      <c r="V94" s="317"/>
      <c r="W94" s="317"/>
      <c r="X94" s="314"/>
      <c r="Y94" s="255"/>
      <c r="Z94" s="255"/>
      <c r="AA94" s="314"/>
      <c r="AB94" s="505"/>
      <c r="AC94" s="500">
        <f>AB94*AB27</f>
        <v>0</v>
      </c>
      <c r="AD94" s="503"/>
      <c r="AE94" s="375"/>
      <c r="AF94" s="375">
        <f>AE94*AE27</f>
        <v>0</v>
      </c>
      <c r="AG94" s="503"/>
      <c r="AH94" s="375"/>
      <c r="AI94" s="375"/>
      <c r="AJ94" s="503"/>
      <c r="AK94" s="375"/>
      <c r="AL94" s="375"/>
      <c r="AM94" s="218">
        <f t="shared" si="11"/>
        <v>0</v>
      </c>
      <c r="AN94" s="307"/>
      <c r="AO94" s="92"/>
      <c r="AP94" s="259"/>
      <c r="AQ94" s="259"/>
      <c r="AR94" s="216"/>
      <c r="AS94" s="216"/>
      <c r="AT94" s="285">
        <f t="shared" si="12"/>
        <v>5.2500000000000008E-4</v>
      </c>
      <c r="AU94" s="556">
        <v>1500</v>
      </c>
      <c r="AV94" s="94">
        <f t="shared" si="13"/>
        <v>0.78750000000000009</v>
      </c>
      <c r="AW94" s="6"/>
      <c r="AX94" s="6"/>
      <c r="AY94" s="6"/>
      <c r="AZ94" s="6"/>
      <c r="BA94" s="6"/>
      <c r="BB94" s="6"/>
    </row>
    <row r="95" spans="1:54" ht="35.1" customHeight="1">
      <c r="A95" s="382" t="s">
        <v>326</v>
      </c>
      <c r="B95" s="5"/>
      <c r="C95" s="103" t="s">
        <v>195</v>
      </c>
      <c r="D95" s="375"/>
      <c r="E95" s="375"/>
      <c r="F95" s="377"/>
      <c r="G95" s="317"/>
      <c r="H95" s="317"/>
      <c r="I95" s="377"/>
      <c r="J95" s="375">
        <v>1E-4</v>
      </c>
      <c r="K95" s="500">
        <f>J95*J27</f>
        <v>2.1000000000000003E-3</v>
      </c>
      <c r="L95" s="503"/>
      <c r="M95" s="375"/>
      <c r="N95" s="375"/>
      <c r="O95" s="503"/>
      <c r="P95" s="375"/>
      <c r="Q95" s="375"/>
      <c r="R95" s="503"/>
      <c r="S95" s="375"/>
      <c r="T95" s="375"/>
      <c r="U95" s="377"/>
      <c r="V95" s="317"/>
      <c r="W95" s="317">
        <f>V95*V27</f>
        <v>0</v>
      </c>
      <c r="X95" s="314"/>
      <c r="Y95" s="255"/>
      <c r="Z95" s="255"/>
      <c r="AA95" s="314"/>
      <c r="AB95" s="375"/>
      <c r="AC95" s="500">
        <f>AB95*AB27</f>
        <v>0</v>
      </c>
      <c r="AD95" s="503"/>
      <c r="AE95" s="375"/>
      <c r="AF95" s="375"/>
      <c r="AG95" s="503"/>
      <c r="AH95" s="375"/>
      <c r="AI95" s="375"/>
      <c r="AJ95" s="503"/>
      <c r="AK95" s="375"/>
      <c r="AL95" s="375"/>
      <c r="AM95" s="218"/>
      <c r="AN95" s="308"/>
      <c r="AO95" s="92"/>
      <c r="AP95" s="259"/>
      <c r="AQ95" s="259"/>
      <c r="AR95" s="216"/>
      <c r="AS95" s="216"/>
      <c r="AT95" s="148">
        <f t="shared" si="12"/>
        <v>2.1000000000000003E-3</v>
      </c>
      <c r="AU95" s="556">
        <v>1020</v>
      </c>
      <c r="AV95" s="94">
        <f t="shared" si="13"/>
        <v>2.1420000000000003</v>
      </c>
      <c r="AW95" s="6"/>
      <c r="AX95" s="6"/>
      <c r="AY95" s="6"/>
      <c r="AZ95" s="6"/>
      <c r="BA95" s="6"/>
      <c r="BB95" s="6"/>
    </row>
    <row r="96" spans="1:54" ht="35.1" customHeight="1">
      <c r="A96" s="382" t="s">
        <v>216</v>
      </c>
      <c r="B96" s="5"/>
      <c r="C96" s="103" t="s">
        <v>195</v>
      </c>
      <c r="D96" s="375"/>
      <c r="E96" s="375"/>
      <c r="F96" s="377"/>
      <c r="G96" s="317"/>
      <c r="H96" s="317"/>
      <c r="I96" s="377"/>
      <c r="J96" s="375">
        <v>1E-4</v>
      </c>
      <c r="K96" s="500">
        <f>J96*J27</f>
        <v>2.1000000000000003E-3</v>
      </c>
      <c r="L96" s="503"/>
      <c r="M96" s="375"/>
      <c r="N96" s="375">
        <f>M96*M27</f>
        <v>0</v>
      </c>
      <c r="O96" s="503"/>
      <c r="P96" s="375"/>
      <c r="Q96" s="375"/>
      <c r="R96" s="503"/>
      <c r="S96" s="375"/>
      <c r="T96" s="375"/>
      <c r="U96" s="377"/>
      <c r="V96" s="317"/>
      <c r="W96" s="317"/>
      <c r="X96" s="314"/>
      <c r="Y96" s="255"/>
      <c r="Z96" s="255"/>
      <c r="AA96" s="314"/>
      <c r="AB96" s="375"/>
      <c r="AC96" s="500">
        <f>AB96*AB27</f>
        <v>0</v>
      </c>
      <c r="AD96" s="503"/>
      <c r="AE96" s="375"/>
      <c r="AF96" s="375">
        <f>AE96*AE27</f>
        <v>0</v>
      </c>
      <c r="AG96" s="503"/>
      <c r="AH96" s="375"/>
      <c r="AI96" s="375"/>
      <c r="AJ96" s="503"/>
      <c r="AK96" s="375"/>
      <c r="AL96" s="375"/>
      <c r="AM96" s="218"/>
      <c r="AN96" s="308"/>
      <c r="AO96" s="92"/>
      <c r="AP96" s="259"/>
      <c r="AQ96" s="259"/>
      <c r="AR96" s="216"/>
      <c r="AS96" s="216"/>
      <c r="AT96" s="285">
        <f t="shared" si="12"/>
        <v>2.1000000000000003E-3</v>
      </c>
      <c r="AU96" s="556">
        <v>1200</v>
      </c>
      <c r="AV96" s="94">
        <f t="shared" si="13"/>
        <v>2.5200000000000005</v>
      </c>
      <c r="AW96" s="6"/>
      <c r="AX96" s="6"/>
      <c r="AY96" s="6"/>
      <c r="AZ96" s="6"/>
      <c r="BA96" s="6"/>
      <c r="BB96" s="6"/>
    </row>
    <row r="97" spans="1:54" ht="35.1" customHeight="1">
      <c r="A97" s="382" t="s">
        <v>222</v>
      </c>
      <c r="B97" s="5"/>
      <c r="C97" s="103" t="s">
        <v>195</v>
      </c>
      <c r="D97" s="375"/>
      <c r="E97" s="375"/>
      <c r="F97" s="377"/>
      <c r="G97" s="317"/>
      <c r="H97" s="317"/>
      <c r="I97" s="377"/>
      <c r="J97" s="375"/>
      <c r="K97" s="500"/>
      <c r="L97" s="503"/>
      <c r="M97" s="375"/>
      <c r="N97" s="375">
        <f>M97*M27</f>
        <v>0</v>
      </c>
      <c r="O97" s="503"/>
      <c r="P97" s="375"/>
      <c r="Q97" s="375"/>
      <c r="R97" s="503"/>
      <c r="S97" s="375"/>
      <c r="T97" s="375"/>
      <c r="U97" s="377"/>
      <c r="V97" s="561"/>
      <c r="W97" s="317"/>
      <c r="X97" s="314"/>
      <c r="Y97" s="255"/>
      <c r="Z97" s="255"/>
      <c r="AA97" s="314"/>
      <c r="AB97" s="375"/>
      <c r="AC97" s="500"/>
      <c r="AD97" s="503"/>
      <c r="AE97" s="375"/>
      <c r="AF97" s="375">
        <f>AE97*AE27</f>
        <v>0</v>
      </c>
      <c r="AG97" s="503"/>
      <c r="AH97" s="375"/>
      <c r="AI97" s="375"/>
      <c r="AJ97" s="503"/>
      <c r="AK97" s="375"/>
      <c r="AL97" s="375"/>
      <c r="AM97" s="218"/>
      <c r="AN97" s="216"/>
      <c r="AO97" s="216"/>
      <c r="AP97" s="259"/>
      <c r="AQ97" s="259"/>
      <c r="AR97" s="216"/>
      <c r="AS97" s="216"/>
      <c r="AT97" s="306">
        <f t="shared" si="12"/>
        <v>0</v>
      </c>
      <c r="AU97" s="556">
        <v>225</v>
      </c>
      <c r="AV97" s="94">
        <f t="shared" si="13"/>
        <v>0</v>
      </c>
      <c r="AW97" s="6"/>
      <c r="AX97" s="6"/>
      <c r="AY97" s="6"/>
      <c r="AZ97" s="6"/>
      <c r="BA97" s="6"/>
      <c r="BB97" s="6"/>
    </row>
    <row r="98" spans="1:54" ht="35.1" customHeight="1">
      <c r="A98" s="406"/>
      <c r="B98" s="5"/>
      <c r="C98" s="5"/>
      <c r="D98" s="375"/>
      <c r="E98" s="375"/>
      <c r="F98" s="377">
        <f>SUM(F61:F92)+F53</f>
        <v>0</v>
      </c>
      <c r="G98" s="317"/>
      <c r="H98" s="317"/>
      <c r="I98" s="377">
        <f>SUM(I61:I92)+I53</f>
        <v>0</v>
      </c>
      <c r="J98" s="375"/>
      <c r="K98" s="500"/>
      <c r="L98" s="503">
        <f>SUM(L61:L92)+L53</f>
        <v>0</v>
      </c>
      <c r="M98" s="375"/>
      <c r="N98" s="375"/>
      <c r="O98" s="503">
        <f>SUM(O61:O92)+O53</f>
        <v>0</v>
      </c>
      <c r="P98" s="375"/>
      <c r="Q98" s="375"/>
      <c r="R98" s="375">
        <f>SUM(R61:R97)+R53</f>
        <v>0</v>
      </c>
      <c r="S98" s="375"/>
      <c r="T98" s="375"/>
      <c r="U98" s="377">
        <f>SUM(U61:U92)+U53</f>
        <v>0</v>
      </c>
      <c r="V98" s="317"/>
      <c r="W98" s="317"/>
      <c r="X98" s="256">
        <f>SUM(X61:X92)+X53</f>
        <v>0</v>
      </c>
      <c r="Y98" s="255"/>
      <c r="Z98" s="255"/>
      <c r="AA98" s="256">
        <f>SUM(AA61:AA92)+AA53</f>
        <v>0</v>
      </c>
      <c r="AB98" s="375"/>
      <c r="AC98" s="500"/>
      <c r="AD98" s="503">
        <f>SUM(AD61:AD92)+AD53</f>
        <v>0</v>
      </c>
      <c r="AE98" s="375"/>
      <c r="AF98" s="375"/>
      <c r="AG98" s="503">
        <f>SUM(AG61:AG92)+AG53</f>
        <v>0</v>
      </c>
      <c r="AH98" s="375"/>
      <c r="AI98" s="375"/>
      <c r="AJ98" s="375">
        <f>SUM(AJ61:AJ97)+AJ53</f>
        <v>0</v>
      </c>
      <c r="AK98" s="375"/>
      <c r="AL98" s="375"/>
      <c r="AM98" s="95">
        <f>SUM(AM61:AM92)+AM53</f>
        <v>0</v>
      </c>
      <c r="AN98" s="92"/>
      <c r="AO98" s="92"/>
      <c r="AP98" s="92"/>
      <c r="AQ98" s="92"/>
      <c r="AR98" s="92"/>
      <c r="AS98" s="92"/>
      <c r="AT98" s="148"/>
      <c r="AU98" s="556"/>
      <c r="AV98" s="94"/>
      <c r="AW98" s="6"/>
      <c r="AX98" s="6"/>
      <c r="AY98" s="6"/>
      <c r="AZ98" s="6"/>
      <c r="BA98" s="6"/>
      <c r="BB98" s="6"/>
    </row>
    <row r="99" spans="1:54" ht="38.25" customHeight="1">
      <c r="A99" s="570"/>
      <c r="B99" s="5"/>
      <c r="C99" s="5"/>
      <c r="D99" s="317"/>
      <c r="E99" s="317"/>
      <c r="F99" s="317">
        <f>F98/D27</f>
        <v>0</v>
      </c>
      <c r="G99" s="317"/>
      <c r="H99" s="317"/>
      <c r="I99" s="317">
        <f>I98/G27</f>
        <v>0</v>
      </c>
      <c r="J99" s="375"/>
      <c r="K99" s="500"/>
      <c r="L99" s="375">
        <f>L98/J27</f>
        <v>0</v>
      </c>
      <c r="M99" s="375"/>
      <c r="N99" s="375"/>
      <c r="O99" s="375">
        <f>O98/M27</f>
        <v>0</v>
      </c>
      <c r="P99" s="375"/>
      <c r="Q99" s="375"/>
      <c r="R99" s="375">
        <f>R98/P27</f>
        <v>0</v>
      </c>
      <c r="S99" s="375"/>
      <c r="T99" s="375"/>
      <c r="U99" s="317">
        <f>U98/S27</f>
        <v>0</v>
      </c>
      <c r="V99" s="317"/>
      <c r="W99" s="317"/>
      <c r="X99" s="103">
        <f>X98/V27</f>
        <v>0</v>
      </c>
      <c r="Y99" s="255"/>
      <c r="Z99" s="255"/>
      <c r="AA99" s="103">
        <f>AA98/Y27</f>
        <v>0</v>
      </c>
      <c r="AB99" s="375"/>
      <c r="AC99" s="500"/>
      <c r="AD99" s="375" t="e">
        <f>AD98/AB27</f>
        <v>#DIV/0!</v>
      </c>
      <c r="AE99" s="375"/>
      <c r="AF99" s="375"/>
      <c r="AG99" s="375" t="e">
        <f>AG98/AE27</f>
        <v>#DIV/0!</v>
      </c>
      <c r="AH99" s="375"/>
      <c r="AI99" s="375"/>
      <c r="AJ99" s="375" t="e">
        <f>AJ98/AH27</f>
        <v>#DIV/0!</v>
      </c>
      <c r="AK99" s="375"/>
      <c r="AL99" s="375"/>
      <c r="AM99" s="103" t="e">
        <f>AM98/AK27</f>
        <v>#DIV/0!</v>
      </c>
      <c r="AN99" s="103"/>
      <c r="AO99" s="103"/>
      <c r="AP99" s="103"/>
      <c r="AQ99" s="5"/>
      <c r="AR99" s="5"/>
      <c r="AS99" s="5"/>
      <c r="AT99" s="94"/>
      <c r="AU99" s="556"/>
      <c r="AV99" s="403">
        <f>SUM(AV29:AV97)</f>
        <v>9998.3168250000017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401" t="s">
        <v>74</v>
      </c>
      <c r="Y101" s="98"/>
      <c r="Z101" s="575" t="s">
        <v>267</v>
      </c>
      <c r="AA101" s="82"/>
    </row>
    <row r="102" spans="1:54" s="80" customFormat="1">
      <c r="A102" s="401" t="s">
        <v>73</v>
      </c>
      <c r="Y102" s="98"/>
      <c r="Z102" s="575" t="s">
        <v>54</v>
      </c>
      <c r="AA102" s="82"/>
    </row>
    <row r="103" spans="1:54" s="80" customFormat="1">
      <c r="A103" s="401" t="s">
        <v>308</v>
      </c>
      <c r="Y103" s="98"/>
      <c r="Z103" s="575" t="s">
        <v>268</v>
      </c>
      <c r="AA103" s="82"/>
    </row>
    <row r="104" spans="1:54" s="80" customFormat="1">
      <c r="A104" s="401" t="s">
        <v>58</v>
      </c>
      <c r="Y104" s="98"/>
      <c r="Z104" s="575" t="s">
        <v>54</v>
      </c>
      <c r="AA104" s="82"/>
    </row>
    <row r="105" spans="1:54" s="80" customFormat="1">
      <c r="Y105" s="98"/>
      <c r="Z105" s="98"/>
    </row>
    <row r="106" spans="1:54" s="80" customFormat="1">
      <c r="A106" s="80" t="s">
        <v>266</v>
      </c>
      <c r="Y106" s="98"/>
      <c r="Z106" s="98"/>
    </row>
    <row r="107" spans="1:54" s="80" customFormat="1">
      <c r="Y107" s="98"/>
      <c r="Z107" s="98"/>
      <c r="AU107" s="186"/>
    </row>
    <row r="108" spans="1:54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topLeftCell="A31" zoomScale="80" zoomScaleNormal="80" workbookViewId="0">
      <selection activeCell="H63" sqref="H63:I63"/>
    </sheetView>
  </sheetViews>
  <sheetFormatPr defaultRowHeight="12.75"/>
  <cols>
    <col min="1" max="1" width="25.7109375" style="84" customWidth="1"/>
    <col min="2" max="2" width="7.140625" style="84" customWidth="1"/>
    <col min="3" max="3" width="5.7109375" style="84" customWidth="1"/>
    <col min="4" max="4" width="5.85546875" style="84" customWidth="1"/>
    <col min="5" max="5" width="5.28515625" style="496" customWidth="1"/>
    <col min="6" max="6" width="7.140625" style="496" customWidth="1"/>
    <col min="7" max="7" width="6.28515625" style="338" customWidth="1"/>
    <col min="8" max="8" width="6.42578125" style="84" customWidth="1"/>
    <col min="9" max="9" width="8.5703125" style="338" customWidth="1"/>
    <col min="10" max="10" width="11.28515625" style="84" customWidth="1"/>
    <col min="11" max="11" width="6.28515625" style="84" hidden="1" customWidth="1"/>
    <col min="12" max="12" width="5.7109375" style="84" hidden="1" customWidth="1"/>
    <col min="13" max="14" width="7.85546875" style="84" customWidth="1"/>
    <col min="15" max="15" width="6.28515625" style="84" customWidth="1"/>
    <col min="16" max="16" width="6.7109375" style="84" customWidth="1"/>
    <col min="17" max="17" width="7.28515625" style="84" hidden="1" customWidth="1"/>
    <col min="18" max="18" width="9.140625" style="84"/>
  </cols>
  <sheetData>
    <row r="1" spans="1:23" ht="12.75" customHeight="1">
      <c r="A1" s="775" t="s">
        <v>93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</row>
    <row r="2" spans="1:23" ht="12.75" customHeight="1">
      <c r="A2" s="775"/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</row>
    <row r="3" spans="1:23" ht="18.75" customHeight="1" thickBot="1">
      <c r="A3" s="776" t="s">
        <v>354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</row>
    <row r="4" spans="1:23" ht="29.25" customHeight="1">
      <c r="A4" s="756" t="s">
        <v>94</v>
      </c>
      <c r="B4" s="756" t="s">
        <v>96</v>
      </c>
      <c r="C4" s="756" t="s">
        <v>363</v>
      </c>
      <c r="D4" s="756" t="s">
        <v>364</v>
      </c>
      <c r="E4" s="756" t="s">
        <v>365</v>
      </c>
      <c r="F4" s="756" t="s">
        <v>366</v>
      </c>
      <c r="G4" s="763" t="s">
        <v>95</v>
      </c>
      <c r="H4" s="763" t="s">
        <v>101</v>
      </c>
      <c r="I4" s="763" t="s">
        <v>240</v>
      </c>
      <c r="J4" s="763" t="s">
        <v>243</v>
      </c>
      <c r="K4" s="329" t="s">
        <v>235</v>
      </c>
      <c r="L4" s="329" t="s">
        <v>237</v>
      </c>
      <c r="M4" s="768" t="s">
        <v>242</v>
      </c>
      <c r="N4" s="769"/>
      <c r="O4" s="769"/>
      <c r="P4" s="769"/>
      <c r="Q4" s="770"/>
    </row>
    <row r="5" spans="1:23" ht="15.75" customHeight="1">
      <c r="A5" s="757"/>
      <c r="B5" s="757"/>
      <c r="C5" s="757"/>
      <c r="D5" s="757"/>
      <c r="E5" s="757"/>
      <c r="F5" s="757"/>
      <c r="G5" s="764"/>
      <c r="H5" s="764"/>
      <c r="I5" s="764"/>
      <c r="J5" s="764"/>
      <c r="K5" s="330"/>
      <c r="L5" s="330"/>
      <c r="M5" s="766" t="s">
        <v>241</v>
      </c>
      <c r="N5" s="766" t="s">
        <v>98</v>
      </c>
      <c r="O5" s="766" t="s">
        <v>263</v>
      </c>
      <c r="P5" s="766" t="s">
        <v>212</v>
      </c>
      <c r="Q5" s="766" t="s">
        <v>273</v>
      </c>
    </row>
    <row r="6" spans="1:23" ht="19.5" customHeight="1" thickBot="1">
      <c r="A6" s="758"/>
      <c r="B6" s="758"/>
      <c r="C6" s="758"/>
      <c r="D6" s="758"/>
      <c r="E6" s="758"/>
      <c r="F6" s="758"/>
      <c r="G6" s="765"/>
      <c r="H6" s="765"/>
      <c r="I6" s="765"/>
      <c r="J6" s="765"/>
      <c r="K6" s="331"/>
      <c r="L6" s="331"/>
      <c r="M6" s="767"/>
      <c r="N6" s="767"/>
      <c r="O6" s="767"/>
      <c r="P6" s="767"/>
      <c r="Q6" s="767"/>
    </row>
    <row r="7" spans="1:23" ht="13.5" thickBot="1">
      <c r="A7" s="761" t="s">
        <v>239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2"/>
      <c r="O7" s="762"/>
      <c r="P7" s="762"/>
      <c r="Q7" s="762"/>
    </row>
    <row r="8" spans="1:23" ht="25.9" customHeight="1" thickBot="1">
      <c r="A8" s="587" t="s">
        <v>356</v>
      </c>
      <c r="B8" s="625" t="s">
        <v>368</v>
      </c>
      <c r="C8" s="605">
        <v>4.45</v>
      </c>
      <c r="D8" s="606">
        <v>5.15</v>
      </c>
      <c r="E8" s="607">
        <v>23.25</v>
      </c>
      <c r="F8" s="608">
        <v>156.94999999999999</v>
      </c>
      <c r="G8" s="609">
        <v>166</v>
      </c>
      <c r="H8" s="638">
        <v>5.5</v>
      </c>
      <c r="I8" s="333">
        <v>3.66</v>
      </c>
      <c r="J8" s="333"/>
      <c r="K8" s="333"/>
      <c r="L8" s="333"/>
      <c r="M8" s="333"/>
      <c r="N8" s="333">
        <v>3.66</v>
      </c>
      <c r="O8" s="333">
        <v>3.66</v>
      </c>
      <c r="P8" s="333"/>
      <c r="Q8" s="333">
        <v>40.85</v>
      </c>
    </row>
    <row r="9" spans="1:23" ht="15.75" customHeight="1" thickBot="1">
      <c r="A9" s="588" t="s">
        <v>357</v>
      </c>
      <c r="B9" s="626" t="s">
        <v>229</v>
      </c>
      <c r="C9" s="605">
        <v>7.79</v>
      </c>
      <c r="D9" s="606">
        <v>11.89</v>
      </c>
      <c r="E9" s="607">
        <v>26.65</v>
      </c>
      <c r="F9" s="608">
        <v>244.56</v>
      </c>
      <c r="G9" s="610">
        <v>59</v>
      </c>
      <c r="H9" s="335">
        <v>23.2</v>
      </c>
      <c r="I9" s="335"/>
      <c r="J9" s="335"/>
      <c r="K9" s="335"/>
      <c r="L9" s="335"/>
      <c r="M9" s="335"/>
      <c r="N9" s="335"/>
      <c r="O9" s="335">
        <v>15.46</v>
      </c>
      <c r="P9" s="335"/>
      <c r="Q9" s="335">
        <v>19.829999999999998</v>
      </c>
      <c r="W9" t="s">
        <v>198</v>
      </c>
    </row>
    <row r="10" spans="1:23" ht="16.5" thickBot="1">
      <c r="A10" s="589" t="s">
        <v>358</v>
      </c>
      <c r="B10" s="627">
        <v>200</v>
      </c>
      <c r="C10" s="611">
        <v>0.2</v>
      </c>
      <c r="D10" s="612">
        <v>0</v>
      </c>
      <c r="E10" s="613">
        <v>11</v>
      </c>
      <c r="F10" s="614">
        <v>44.8</v>
      </c>
      <c r="G10" s="615">
        <v>114</v>
      </c>
      <c r="H10" s="638">
        <v>1.9</v>
      </c>
      <c r="I10" s="335">
        <v>1.26</v>
      </c>
      <c r="J10" s="335"/>
      <c r="K10" s="335"/>
      <c r="L10" s="335"/>
      <c r="M10" s="335"/>
      <c r="N10" s="335">
        <v>1.26</v>
      </c>
      <c r="O10" s="335">
        <v>1.26</v>
      </c>
      <c r="P10" s="335"/>
      <c r="Q10" s="335">
        <v>22.5</v>
      </c>
    </row>
    <row r="11" spans="1:23" ht="15.75" thickBot="1">
      <c r="A11" s="590" t="s">
        <v>359</v>
      </c>
      <c r="B11" s="592">
        <v>30</v>
      </c>
      <c r="C11" s="605">
        <v>2.13</v>
      </c>
      <c r="D11" s="606">
        <v>0.21</v>
      </c>
      <c r="E11" s="607">
        <v>13.26</v>
      </c>
      <c r="F11" s="616">
        <v>72</v>
      </c>
      <c r="G11" s="617">
        <v>119</v>
      </c>
      <c r="H11" s="335">
        <v>1.26</v>
      </c>
      <c r="I11" s="335"/>
      <c r="J11" s="335"/>
      <c r="K11" s="335"/>
      <c r="L11" s="335"/>
      <c r="M11" s="335"/>
      <c r="N11" s="335"/>
      <c r="O11" s="335">
        <v>1.26</v>
      </c>
      <c r="P11" s="335"/>
      <c r="Q11" s="335">
        <v>2</v>
      </c>
    </row>
    <row r="12" spans="1:23" s="327" customFormat="1" ht="15.75" thickBot="1">
      <c r="A12" s="590" t="s">
        <v>360</v>
      </c>
      <c r="B12" s="592">
        <v>30</v>
      </c>
      <c r="C12" s="618">
        <v>1.71</v>
      </c>
      <c r="D12" s="612">
        <v>0.33</v>
      </c>
      <c r="E12" s="619">
        <v>11.16</v>
      </c>
      <c r="F12" s="620">
        <v>54.39</v>
      </c>
      <c r="G12" s="610">
        <v>120</v>
      </c>
      <c r="H12" s="639">
        <v>1.62</v>
      </c>
      <c r="I12" s="336"/>
      <c r="J12" s="336"/>
      <c r="K12" s="336"/>
      <c r="L12" s="336"/>
      <c r="M12" s="336"/>
      <c r="N12" s="336"/>
      <c r="O12" s="336">
        <v>1.62</v>
      </c>
      <c r="P12" s="336"/>
      <c r="Q12" s="336">
        <v>1.1000000000000001</v>
      </c>
      <c r="R12" s="338"/>
    </row>
    <row r="13" spans="1:23" s="327" customFormat="1" ht="15.75" thickBot="1">
      <c r="A13" s="591" t="s">
        <v>361</v>
      </c>
      <c r="B13" s="592">
        <v>115</v>
      </c>
      <c r="C13" s="605">
        <v>1.5</v>
      </c>
      <c r="D13" s="606">
        <v>0</v>
      </c>
      <c r="E13" s="607">
        <v>31.25</v>
      </c>
      <c r="F13" s="616">
        <v>131</v>
      </c>
      <c r="G13" s="610" t="s">
        <v>362</v>
      </c>
      <c r="H13" s="334">
        <v>58.5</v>
      </c>
      <c r="I13" s="336"/>
      <c r="J13" s="336"/>
      <c r="K13" s="336"/>
      <c r="L13" s="336"/>
      <c r="M13" s="336"/>
      <c r="N13" s="336"/>
      <c r="O13" s="336">
        <v>39</v>
      </c>
      <c r="P13" s="336"/>
      <c r="Q13" s="336">
        <v>1.3</v>
      </c>
      <c r="R13" s="338"/>
    </row>
    <row r="14" spans="1:23" ht="16.5" customHeight="1" thickBot="1">
      <c r="A14" s="580" t="s">
        <v>304</v>
      </c>
      <c r="B14" s="335">
        <v>150</v>
      </c>
      <c r="C14" s="335"/>
      <c r="D14" s="335"/>
      <c r="E14" s="335"/>
      <c r="F14" s="335"/>
      <c r="G14" s="336"/>
      <c r="H14" s="335">
        <v>23.6</v>
      </c>
      <c r="I14" s="335">
        <v>15.75</v>
      </c>
      <c r="J14" s="335"/>
      <c r="K14" s="335"/>
      <c r="L14" s="335"/>
      <c r="M14" s="335"/>
      <c r="N14" s="335">
        <v>15.75</v>
      </c>
      <c r="O14" s="335"/>
      <c r="P14" s="335"/>
      <c r="Q14" s="335"/>
    </row>
    <row r="15" spans="1:23" ht="13.5" thickBot="1">
      <c r="A15" s="413"/>
      <c r="B15" s="335"/>
      <c r="C15" s="335"/>
      <c r="D15" s="335"/>
      <c r="E15" s="558"/>
      <c r="F15" s="558"/>
      <c r="G15" s="336"/>
      <c r="H15" s="335"/>
      <c r="I15" s="336"/>
      <c r="J15" s="335"/>
      <c r="K15" s="335"/>
      <c r="L15" s="335"/>
      <c r="M15" s="335"/>
      <c r="N15" s="335"/>
      <c r="O15" s="335"/>
      <c r="P15" s="335"/>
      <c r="Q15" s="335"/>
    </row>
    <row r="16" spans="1:23" ht="13.5" thickBot="1">
      <c r="A16" s="413"/>
      <c r="B16" s="335"/>
      <c r="C16" s="335"/>
      <c r="D16" s="335"/>
      <c r="E16" s="335"/>
      <c r="F16" s="335"/>
      <c r="G16" s="339"/>
      <c r="H16" s="335" t="s">
        <v>203</v>
      </c>
      <c r="I16" s="336"/>
      <c r="J16" s="335"/>
      <c r="K16" s="335"/>
      <c r="L16" s="335"/>
      <c r="M16" s="335"/>
      <c r="N16" s="335"/>
      <c r="O16" s="335"/>
      <c r="P16" s="335"/>
      <c r="Q16" s="335"/>
      <c r="W16" t="s">
        <v>198</v>
      </c>
    </row>
    <row r="17" spans="1:23" ht="13.5" thickBot="1">
      <c r="A17" s="759" t="s">
        <v>99</v>
      </c>
      <c r="B17" s="760"/>
      <c r="C17" s="760"/>
      <c r="D17" s="760"/>
      <c r="E17" s="760"/>
      <c r="F17" s="760"/>
      <c r="G17" s="760"/>
      <c r="H17" s="760"/>
      <c r="I17" s="760"/>
      <c r="J17" s="760"/>
      <c r="K17" s="760"/>
      <c r="L17" s="760"/>
      <c r="M17" s="760"/>
      <c r="N17" s="760"/>
      <c r="O17" s="760"/>
      <c r="P17" s="760"/>
      <c r="Q17" s="760"/>
      <c r="W17" t="s">
        <v>198</v>
      </c>
    </row>
    <row r="18" spans="1:23" ht="15.75" thickBot="1">
      <c r="A18" s="621"/>
      <c r="B18" s="628"/>
      <c r="C18" s="593"/>
      <c r="D18" s="593"/>
      <c r="E18" s="484"/>
      <c r="F18" s="597"/>
      <c r="G18" s="334"/>
      <c r="H18" s="333"/>
      <c r="I18" s="333"/>
      <c r="J18" s="333"/>
      <c r="K18" s="333"/>
      <c r="L18" s="333"/>
      <c r="M18" s="333"/>
      <c r="N18" s="333"/>
      <c r="O18" s="333"/>
      <c r="P18" s="333"/>
      <c r="Q18" s="333">
        <v>16.55</v>
      </c>
    </row>
    <row r="19" spans="1:23" ht="21" customHeight="1" thickBot="1">
      <c r="A19" s="588" t="s">
        <v>367</v>
      </c>
      <c r="B19" s="629">
        <v>200</v>
      </c>
      <c r="C19" s="630">
        <v>7.62</v>
      </c>
      <c r="D19" s="631">
        <v>13</v>
      </c>
      <c r="E19" s="632">
        <v>5.65</v>
      </c>
      <c r="F19" s="633">
        <v>172.8</v>
      </c>
      <c r="G19" s="634">
        <v>257</v>
      </c>
      <c r="H19" s="335">
        <v>41.53</v>
      </c>
      <c r="I19" s="335"/>
      <c r="J19" s="335"/>
      <c r="K19" s="335"/>
      <c r="L19" s="335"/>
      <c r="M19" s="335">
        <v>27.68</v>
      </c>
      <c r="N19" s="335"/>
      <c r="O19" s="335"/>
      <c r="P19" s="335">
        <v>27.68</v>
      </c>
      <c r="Q19" s="335"/>
    </row>
    <row r="20" spans="1:23" ht="30.75" thickBot="1">
      <c r="A20" s="637" t="s">
        <v>370</v>
      </c>
      <c r="B20" s="601">
        <v>90</v>
      </c>
      <c r="C20" s="630">
        <v>21.24</v>
      </c>
      <c r="D20" s="631">
        <v>7.47</v>
      </c>
      <c r="E20" s="632">
        <v>2.7</v>
      </c>
      <c r="F20" s="636">
        <v>162.9</v>
      </c>
      <c r="G20" s="599">
        <v>181</v>
      </c>
      <c r="H20" s="335">
        <v>67.14</v>
      </c>
      <c r="I20" s="335"/>
      <c r="J20" s="335"/>
      <c r="K20" s="335"/>
      <c r="L20" s="335"/>
      <c r="M20" s="335"/>
      <c r="N20" s="335"/>
      <c r="O20" s="335"/>
      <c r="P20" s="335">
        <v>44.76</v>
      </c>
      <c r="Q20" s="335"/>
    </row>
    <row r="21" spans="1:23" ht="19.5" customHeight="1" thickBot="1">
      <c r="A21" s="622" t="s">
        <v>369</v>
      </c>
      <c r="B21" s="601">
        <v>150</v>
      </c>
      <c r="C21" s="630">
        <v>3.6</v>
      </c>
      <c r="D21" s="631">
        <v>4.95</v>
      </c>
      <c r="E21" s="632">
        <v>24.6</v>
      </c>
      <c r="F21" s="633">
        <v>156.6</v>
      </c>
      <c r="G21" s="601">
        <v>55</v>
      </c>
      <c r="H21" s="335">
        <v>9.1999999999999993</v>
      </c>
      <c r="I21" s="335"/>
      <c r="J21" s="335"/>
      <c r="K21" s="335"/>
      <c r="L21" s="335"/>
      <c r="M21" s="335"/>
      <c r="N21" s="335"/>
      <c r="O21" s="335"/>
      <c r="P21" s="335">
        <v>6.1</v>
      </c>
      <c r="Q21" s="335"/>
    </row>
    <row r="22" spans="1:23" ht="15.75" customHeight="1" thickBot="1">
      <c r="A22" s="589" t="s">
        <v>358</v>
      </c>
      <c r="B22" s="635">
        <v>200</v>
      </c>
      <c r="C22" s="602">
        <v>0</v>
      </c>
      <c r="D22" s="600">
        <v>0</v>
      </c>
      <c r="E22" s="603">
        <v>19.8</v>
      </c>
      <c r="F22" s="604">
        <v>81.599999999999994</v>
      </c>
      <c r="G22" s="636">
        <v>104</v>
      </c>
      <c r="H22" s="333">
        <v>1.9</v>
      </c>
      <c r="I22" s="333"/>
      <c r="J22" s="333"/>
      <c r="K22" s="333"/>
      <c r="L22" s="333"/>
      <c r="M22" s="333">
        <v>1.26</v>
      </c>
      <c r="N22" s="333"/>
      <c r="O22" s="333"/>
      <c r="P22" s="640">
        <v>1.26</v>
      </c>
      <c r="Q22" s="333">
        <v>1.9</v>
      </c>
    </row>
    <row r="23" spans="1:23" ht="15.75" thickBot="1">
      <c r="A23" s="623" t="s">
        <v>50</v>
      </c>
      <c r="B23" s="601">
        <v>30</v>
      </c>
      <c r="C23" s="602">
        <v>2.13</v>
      </c>
      <c r="D23" s="600">
        <v>0.21</v>
      </c>
      <c r="E23" s="603">
        <v>13.26</v>
      </c>
      <c r="F23" s="604">
        <v>72</v>
      </c>
      <c r="G23" s="636">
        <v>119</v>
      </c>
      <c r="H23" s="335">
        <v>1.26</v>
      </c>
      <c r="I23" s="335"/>
      <c r="J23" s="335"/>
      <c r="K23" s="335"/>
      <c r="L23" s="340"/>
      <c r="M23" s="335"/>
      <c r="N23" s="335"/>
      <c r="O23" s="335"/>
      <c r="P23" s="335">
        <v>1.26</v>
      </c>
      <c r="Q23" s="335"/>
      <c r="R23" s="84" t="s">
        <v>198</v>
      </c>
      <c r="S23" s="104"/>
    </row>
    <row r="24" spans="1:23" s="327" customFormat="1" ht="15.75" thickBot="1">
      <c r="A24" s="624" t="s">
        <v>194</v>
      </c>
      <c r="B24" s="601">
        <v>25</v>
      </c>
      <c r="C24" s="602">
        <v>1.42</v>
      </c>
      <c r="D24" s="600">
        <v>0.27</v>
      </c>
      <c r="E24" s="603">
        <v>9.3000000000000007</v>
      </c>
      <c r="F24" s="604">
        <v>45.32</v>
      </c>
      <c r="G24" s="601">
        <v>120</v>
      </c>
      <c r="H24" s="334">
        <v>1.35</v>
      </c>
      <c r="I24" s="336"/>
      <c r="J24" s="336"/>
      <c r="K24" s="336"/>
      <c r="L24" s="336"/>
      <c r="M24" s="336">
        <v>1.35</v>
      </c>
      <c r="N24" s="336"/>
      <c r="O24" s="336"/>
      <c r="P24" s="336">
        <v>1.35</v>
      </c>
      <c r="Q24" s="336"/>
      <c r="R24" s="341"/>
      <c r="S24" s="326"/>
    </row>
    <row r="25" spans="1:23" s="327" customFormat="1" ht="15.75" thickBot="1">
      <c r="A25" s="637"/>
      <c r="B25" s="336"/>
      <c r="C25" s="630"/>
      <c r="D25" s="631"/>
      <c r="E25" s="632"/>
      <c r="F25" s="636"/>
      <c r="G25" s="337"/>
      <c r="H25" s="334"/>
      <c r="I25" s="336"/>
      <c r="J25" s="336"/>
      <c r="K25" s="336"/>
      <c r="L25" s="336"/>
      <c r="M25" s="336"/>
      <c r="N25" s="336"/>
      <c r="O25" s="336"/>
      <c r="P25" s="336"/>
      <c r="Q25" s="336">
        <v>1.26</v>
      </c>
      <c r="R25" s="342"/>
      <c r="S25" s="328"/>
    </row>
    <row r="26" spans="1:23" ht="13.5" thickBot="1">
      <c r="A26" s="580"/>
      <c r="B26" s="335"/>
      <c r="C26" s="335"/>
      <c r="D26" s="335"/>
      <c r="E26" s="335"/>
      <c r="F26" s="335"/>
      <c r="G26" s="336"/>
      <c r="H26" s="335"/>
      <c r="I26" s="335"/>
      <c r="J26" s="335"/>
      <c r="K26" s="335"/>
      <c r="L26" s="335"/>
      <c r="M26" s="335"/>
      <c r="N26" s="335"/>
      <c r="O26" s="335"/>
      <c r="P26" s="335"/>
      <c r="Q26" s="335"/>
    </row>
    <row r="27" spans="1:23" ht="13.5" thickBot="1">
      <c r="A27" s="413"/>
      <c r="B27" s="335"/>
      <c r="C27" s="335"/>
      <c r="D27" s="335"/>
      <c r="E27" s="335"/>
      <c r="F27" s="335"/>
      <c r="G27" s="336"/>
      <c r="H27" s="335"/>
      <c r="I27" s="336"/>
      <c r="J27" s="335"/>
      <c r="K27" s="335"/>
      <c r="L27" s="335"/>
      <c r="M27" s="335"/>
      <c r="N27" s="335"/>
      <c r="O27" s="340"/>
      <c r="P27" s="335"/>
      <c r="Q27" s="335"/>
    </row>
    <row r="28" spans="1:23" ht="13.5" thickBot="1">
      <c r="A28" s="413"/>
      <c r="B28" s="335"/>
      <c r="C28" s="335"/>
      <c r="D28" s="335"/>
      <c r="E28" s="335"/>
      <c r="F28" s="335"/>
      <c r="G28" s="336"/>
      <c r="H28" s="335"/>
      <c r="I28" s="336"/>
      <c r="J28" s="335"/>
      <c r="K28" s="335"/>
      <c r="L28" s="335"/>
      <c r="M28" s="335"/>
      <c r="N28" s="335"/>
      <c r="O28" s="335"/>
      <c r="P28" s="335"/>
      <c r="Q28" s="335"/>
    </row>
    <row r="29" spans="1:23" ht="13.5" thickBot="1">
      <c r="A29" s="332"/>
      <c r="B29" s="333"/>
      <c r="C29" s="333"/>
      <c r="D29" s="333"/>
      <c r="E29" s="333"/>
      <c r="F29" s="333"/>
      <c r="G29" s="334"/>
      <c r="H29" s="333"/>
      <c r="I29" s="334"/>
      <c r="J29" s="333"/>
      <c r="K29" s="333"/>
      <c r="L29" s="333"/>
      <c r="M29" s="333"/>
      <c r="N29" s="333"/>
      <c r="O29" s="333"/>
      <c r="P29" s="333"/>
      <c r="Q29" s="333"/>
    </row>
    <row r="30" spans="1:23" ht="13.5" thickBot="1">
      <c r="A30" s="413"/>
      <c r="B30" s="333"/>
      <c r="C30" s="333"/>
      <c r="D30" s="333"/>
      <c r="E30" s="333"/>
      <c r="F30" s="333"/>
      <c r="G30" s="334"/>
      <c r="H30" s="333"/>
      <c r="I30" s="334"/>
      <c r="J30" s="333"/>
      <c r="K30" s="343"/>
      <c r="L30" s="343"/>
      <c r="M30" s="333"/>
      <c r="N30" s="333"/>
      <c r="O30" s="333"/>
      <c r="P30" s="333"/>
      <c r="Q30" s="333"/>
    </row>
    <row r="31" spans="1:23" ht="13.5" thickBot="1">
      <c r="A31" s="759" t="s">
        <v>101</v>
      </c>
      <c r="B31" s="760"/>
      <c r="C31" s="760"/>
      <c r="D31" s="760"/>
      <c r="E31" s="760"/>
      <c r="F31" s="760"/>
      <c r="G31" s="760"/>
      <c r="H31" s="760"/>
      <c r="I31" s="760"/>
      <c r="J31" s="760"/>
      <c r="K31" s="760"/>
      <c r="L31" s="760"/>
      <c r="M31" s="760"/>
      <c r="N31" s="760"/>
      <c r="O31" s="760"/>
      <c r="P31" s="760"/>
      <c r="Q31" s="760"/>
    </row>
    <row r="32" spans="1:23" ht="13.5" thickBot="1">
      <c r="A32" s="332" t="s">
        <v>320</v>
      </c>
      <c r="B32" s="333">
        <v>50</v>
      </c>
      <c r="C32" s="333"/>
      <c r="D32" s="333"/>
      <c r="E32" s="333"/>
      <c r="F32" s="333"/>
      <c r="G32" s="334"/>
      <c r="H32" s="333">
        <v>2.06</v>
      </c>
      <c r="I32" s="334"/>
      <c r="J32" s="333"/>
      <c r="K32" s="333"/>
      <c r="L32" s="333"/>
      <c r="M32" s="333"/>
      <c r="N32" s="333"/>
      <c r="O32" s="333"/>
      <c r="P32" s="333"/>
      <c r="Q32" s="333"/>
    </row>
    <row r="33" spans="1:17" ht="16.5" customHeight="1" thickBot="1">
      <c r="A33" s="413"/>
      <c r="B33" s="335"/>
      <c r="C33" s="335"/>
      <c r="D33" s="335"/>
      <c r="E33" s="335"/>
      <c r="F33" s="335"/>
      <c r="G33" s="336"/>
      <c r="H33" s="335"/>
      <c r="I33" s="334"/>
      <c r="J33" s="333"/>
      <c r="K33" s="333">
        <v>1.25</v>
      </c>
      <c r="L33" s="333">
        <v>1.25</v>
      </c>
      <c r="M33" s="333"/>
      <c r="N33" s="333"/>
      <c r="O33" s="333"/>
      <c r="P33" s="344"/>
      <c r="Q33" s="333"/>
    </row>
    <row r="34" spans="1:17" ht="16.5" customHeight="1" thickBot="1">
      <c r="A34" s="413"/>
      <c r="B34" s="335"/>
      <c r="C34" s="335"/>
      <c r="D34" s="335"/>
      <c r="E34" s="335"/>
      <c r="F34" s="335"/>
      <c r="G34" s="336"/>
      <c r="H34" s="335"/>
      <c r="I34" s="336"/>
      <c r="J34" s="335"/>
      <c r="K34" s="335"/>
      <c r="L34" s="335"/>
      <c r="M34" s="335"/>
      <c r="N34" s="335"/>
      <c r="O34" s="335"/>
      <c r="P34" s="335"/>
      <c r="Q34" s="335"/>
    </row>
    <row r="35" spans="1:17" ht="13.5" thickBot="1">
      <c r="A35" s="413"/>
      <c r="B35" s="335"/>
      <c r="C35" s="335"/>
      <c r="D35" s="335"/>
      <c r="E35" s="335"/>
      <c r="F35" s="335"/>
      <c r="G35" s="336"/>
      <c r="H35" s="335"/>
      <c r="I35" s="336"/>
      <c r="J35" s="335"/>
      <c r="K35" s="335"/>
      <c r="L35" s="335"/>
      <c r="M35" s="335"/>
      <c r="N35" s="335"/>
      <c r="O35" s="335"/>
      <c r="P35" s="335"/>
      <c r="Q35" s="335"/>
    </row>
    <row r="36" spans="1:17" ht="13.5" thickBot="1">
      <c r="E36" s="491" t="s">
        <v>170</v>
      </c>
      <c r="F36" s="491"/>
      <c r="G36" s="346" t="s">
        <v>171</v>
      </c>
      <c r="H36" s="345" t="s">
        <v>172</v>
      </c>
      <c r="I36" s="346" t="s">
        <v>173</v>
      </c>
      <c r="J36" s="345"/>
      <c r="K36" s="345"/>
      <c r="L36" s="345"/>
      <c r="M36" s="371"/>
      <c r="N36" s="410"/>
      <c r="O36" s="372"/>
      <c r="P36" s="345"/>
      <c r="Q36" s="345"/>
    </row>
    <row r="37" spans="1:17" ht="13.5" thickBot="1">
      <c r="A37" t="s">
        <v>300</v>
      </c>
      <c r="E37" s="548">
        <v>1</v>
      </c>
      <c r="F37" s="548"/>
      <c r="G37" s="549">
        <f>G41</f>
        <v>30.290000000000003</v>
      </c>
      <c r="H37" s="550"/>
      <c r="I37" s="549">
        <f>G37*E37</f>
        <v>30.290000000000003</v>
      </c>
      <c r="J37" s="345"/>
      <c r="K37" s="345"/>
      <c r="L37" s="345"/>
      <c r="M37" s="371"/>
      <c r="N37" s="540"/>
      <c r="O37" s="372"/>
      <c r="P37" s="345"/>
      <c r="Q37" s="345"/>
    </row>
    <row r="38" spans="1:17" ht="13.5" thickBot="1">
      <c r="A38" t="s">
        <v>301</v>
      </c>
      <c r="E38" s="548">
        <v>1</v>
      </c>
      <c r="F38" s="548"/>
      <c r="G38" s="549">
        <f>H38*0.5</f>
        <v>14.47</v>
      </c>
      <c r="H38" s="550">
        <f>G37-M24</f>
        <v>28.94</v>
      </c>
      <c r="I38" s="549">
        <f>G38*E38</f>
        <v>14.47</v>
      </c>
      <c r="J38" s="345"/>
      <c r="K38" s="345"/>
      <c r="L38" s="345"/>
      <c r="M38" s="371"/>
      <c r="N38" s="540"/>
      <c r="O38" s="372"/>
      <c r="P38" s="345"/>
      <c r="Q38" s="345"/>
    </row>
    <row r="39" spans="1:17" ht="13.5" thickBot="1">
      <c r="A39" t="s">
        <v>302</v>
      </c>
      <c r="E39" s="548">
        <v>1</v>
      </c>
      <c r="F39" s="548"/>
      <c r="G39" s="549">
        <f>G41</f>
        <v>30.290000000000003</v>
      </c>
      <c r="H39" s="550"/>
      <c r="I39" s="549">
        <f>E39*G39</f>
        <v>30.290000000000003</v>
      </c>
      <c r="J39" s="345"/>
      <c r="K39" s="345"/>
      <c r="L39" s="345"/>
      <c r="M39" s="371"/>
      <c r="N39" s="540"/>
      <c r="O39" s="372"/>
      <c r="P39" s="345"/>
      <c r="Q39" s="345"/>
    </row>
    <row r="40" spans="1:17" ht="13.5" thickBot="1">
      <c r="A40" t="s">
        <v>301</v>
      </c>
      <c r="E40" s="548">
        <v>1</v>
      </c>
      <c r="F40" s="548"/>
      <c r="G40" s="549">
        <f>H40*0.5</f>
        <v>14.47</v>
      </c>
      <c r="H40" s="550">
        <f>G39-M24</f>
        <v>28.94</v>
      </c>
      <c r="I40" s="549">
        <f>G40*E40</f>
        <v>14.47</v>
      </c>
      <c r="J40" s="345"/>
      <c r="K40" s="345"/>
      <c r="L40" s="345"/>
      <c r="M40" s="371"/>
      <c r="N40" s="540"/>
      <c r="O40" s="372"/>
      <c r="P40" s="345"/>
      <c r="Q40" s="345"/>
    </row>
    <row r="41" spans="1:17" ht="13.5" thickBot="1">
      <c r="A41" s="787" t="s">
        <v>97</v>
      </c>
      <c r="B41" s="788"/>
      <c r="C41" s="582"/>
      <c r="D41" s="582"/>
      <c r="E41" s="492">
        <v>2</v>
      </c>
      <c r="F41" s="492"/>
      <c r="G41" s="348">
        <f>M8+M9+M10+M16+M18+M19+M20+M21+M23+M29+M22+M32+M11+M12+M24+M25+M26+M27+M28</f>
        <v>30.290000000000003</v>
      </c>
      <c r="H41" s="347"/>
      <c r="I41" s="348">
        <f>E41*G41</f>
        <v>60.580000000000005</v>
      </c>
      <c r="J41" s="349"/>
      <c r="K41" s="349"/>
      <c r="L41" s="349"/>
      <c r="M41" s="785"/>
      <c r="N41" s="786"/>
      <c r="O41" s="350"/>
      <c r="P41" s="350"/>
      <c r="Q41" s="351">
        <f>P41*O41</f>
        <v>0</v>
      </c>
    </row>
    <row r="42" spans="1:17" ht="13.5" thickBot="1">
      <c r="A42" s="789" t="s">
        <v>102</v>
      </c>
      <c r="B42" s="790"/>
      <c r="C42" s="583"/>
      <c r="D42" s="583"/>
      <c r="E42" s="493">
        <v>2</v>
      </c>
      <c r="F42" s="493"/>
      <c r="G42" s="353">
        <f>H42*0.5</f>
        <v>14.47</v>
      </c>
      <c r="H42" s="352">
        <f>G41-M24</f>
        <v>28.94</v>
      </c>
      <c r="I42" s="353">
        <f t="shared" ref="I42:I58" si="0">E42*G42</f>
        <v>28.94</v>
      </c>
      <c r="J42" s="354"/>
      <c r="K42" s="354"/>
      <c r="L42" s="354"/>
      <c r="M42" s="785"/>
      <c r="N42" s="786"/>
      <c r="O42" s="355"/>
      <c r="P42" s="355"/>
      <c r="Q42" s="356">
        <f t="shared" ref="Q42:Q47" si="1">P42*O42</f>
        <v>0</v>
      </c>
    </row>
    <row r="43" spans="1:17" ht="13.5" hidden="1" customHeight="1" thickBot="1">
      <c r="A43" s="357" t="s">
        <v>206</v>
      </c>
      <c r="B43" s="358"/>
      <c r="C43" s="358"/>
      <c r="D43" s="358"/>
      <c r="E43" s="493">
        <f>[1]Лист6!M12</f>
        <v>0</v>
      </c>
      <c r="F43" s="493"/>
      <c r="G43" s="353">
        <f>G41</f>
        <v>30.290000000000003</v>
      </c>
      <c r="H43" s="352"/>
      <c r="I43" s="353">
        <f t="shared" si="0"/>
        <v>0</v>
      </c>
      <c r="J43" s="354"/>
      <c r="K43" s="354"/>
      <c r="L43" s="354"/>
      <c r="M43" s="785" t="s">
        <v>236</v>
      </c>
      <c r="N43" s="786"/>
      <c r="O43" s="355"/>
      <c r="P43" s="355"/>
      <c r="Q43" s="356">
        <f t="shared" si="1"/>
        <v>0</v>
      </c>
    </row>
    <row r="44" spans="1:17" ht="13.5" hidden="1" customHeight="1" thickBot="1">
      <c r="A44" s="357" t="s">
        <v>102</v>
      </c>
      <c r="B44" s="358"/>
      <c r="C44" s="358"/>
      <c r="D44" s="358"/>
      <c r="E44" s="493">
        <f>E43</f>
        <v>0</v>
      </c>
      <c r="F44" s="493"/>
      <c r="G44" s="353">
        <f>G42</f>
        <v>14.47</v>
      </c>
      <c r="H44" s="352">
        <f>H42</f>
        <v>28.94</v>
      </c>
      <c r="I44" s="353">
        <f t="shared" si="0"/>
        <v>0</v>
      </c>
      <c r="J44" s="354"/>
      <c r="K44" s="354"/>
      <c r="L44" s="354"/>
      <c r="M44" s="785"/>
      <c r="N44" s="786"/>
      <c r="O44" s="355"/>
      <c r="P44" s="355"/>
      <c r="Q44" s="356">
        <f t="shared" si="1"/>
        <v>0</v>
      </c>
    </row>
    <row r="45" spans="1:17" ht="13.5" hidden="1" customHeight="1" thickBot="1">
      <c r="A45" s="357" t="s">
        <v>208</v>
      </c>
      <c r="B45" s="358"/>
      <c r="C45" s="358"/>
      <c r="D45" s="358"/>
      <c r="E45" s="493">
        <f>[1]Лист1!M13</f>
        <v>0</v>
      </c>
      <c r="F45" s="493"/>
      <c r="G45" s="353">
        <f>G41</f>
        <v>30.290000000000003</v>
      </c>
      <c r="H45" s="352"/>
      <c r="I45" s="353">
        <f t="shared" si="0"/>
        <v>0</v>
      </c>
      <c r="J45" s="354"/>
      <c r="K45" s="354"/>
      <c r="L45" s="354"/>
      <c r="M45" s="785"/>
      <c r="N45" s="786"/>
      <c r="O45" s="355"/>
      <c r="P45" s="355"/>
      <c r="Q45" s="356">
        <f t="shared" si="1"/>
        <v>0</v>
      </c>
    </row>
    <row r="46" spans="1:17" ht="13.5" hidden="1" customHeight="1" thickBot="1">
      <c r="A46" s="357" t="s">
        <v>102</v>
      </c>
      <c r="B46" s="358"/>
      <c r="C46" s="358"/>
      <c r="D46" s="358"/>
      <c r="E46" s="493">
        <f>E45</f>
        <v>0</v>
      </c>
      <c r="F46" s="493"/>
      <c r="G46" s="353">
        <f>G42</f>
        <v>14.47</v>
      </c>
      <c r="H46" s="352">
        <f>H42</f>
        <v>28.94</v>
      </c>
      <c r="I46" s="353">
        <f t="shared" si="0"/>
        <v>0</v>
      </c>
      <c r="J46" s="354"/>
      <c r="K46" s="354"/>
      <c r="L46" s="354"/>
      <c r="M46" s="785"/>
      <c r="N46" s="786"/>
      <c r="O46" s="355"/>
      <c r="P46" s="355"/>
      <c r="Q46" s="356">
        <f t="shared" si="1"/>
        <v>0</v>
      </c>
    </row>
    <row r="47" spans="1:17" ht="13.5" thickBot="1">
      <c r="A47" s="791" t="s">
        <v>214</v>
      </c>
      <c r="B47" s="792"/>
      <c r="C47" s="584"/>
      <c r="D47" s="584"/>
      <c r="E47" s="493">
        <v>22</v>
      </c>
      <c r="F47" s="493"/>
      <c r="G47" s="353">
        <f>O8+O9+O10+O11+O12+O13+O14+O16+O15</f>
        <v>62.260000000000005</v>
      </c>
      <c r="H47" s="352"/>
      <c r="I47" s="353">
        <f t="shared" si="0"/>
        <v>1369.72</v>
      </c>
      <c r="J47" s="354"/>
      <c r="K47" s="354"/>
      <c r="L47" s="354"/>
      <c r="M47" s="785"/>
      <c r="N47" s="786"/>
      <c r="O47" s="355"/>
      <c r="P47" s="355"/>
      <c r="Q47" s="356">
        <f t="shared" si="1"/>
        <v>0</v>
      </c>
    </row>
    <row r="48" spans="1:17" ht="13.5" thickBot="1">
      <c r="A48" s="789" t="s">
        <v>102</v>
      </c>
      <c r="B48" s="790"/>
      <c r="C48" s="583"/>
      <c r="D48" s="583"/>
      <c r="E48" s="493">
        <f>E47</f>
        <v>22</v>
      </c>
      <c r="F48" s="493"/>
      <c r="G48" s="353">
        <f>H48*0.5</f>
        <v>29.690000000000005</v>
      </c>
      <c r="H48" s="352">
        <f>G47-O11-O12</f>
        <v>59.38000000000001</v>
      </c>
      <c r="I48" s="353">
        <f t="shared" si="0"/>
        <v>653.18000000000006</v>
      </c>
      <c r="J48" s="354"/>
      <c r="K48" s="354"/>
      <c r="L48" s="354"/>
      <c r="M48" s="785"/>
      <c r="N48" s="786"/>
      <c r="O48" s="355"/>
      <c r="P48" s="355"/>
      <c r="Q48" s="356"/>
    </row>
    <row r="49" spans="1:17" ht="13.5" thickBot="1">
      <c r="A49" s="789" t="s">
        <v>213</v>
      </c>
      <c r="B49" s="790"/>
      <c r="C49" s="583"/>
      <c r="D49" s="583"/>
      <c r="E49" s="493">
        <v>84</v>
      </c>
      <c r="F49" s="493"/>
      <c r="G49" s="359">
        <f>P18+P19+P20+P21+P22+P23+P24+P25+P29+P26+P27+P28</f>
        <v>82.41</v>
      </c>
      <c r="H49" s="352"/>
      <c r="I49" s="353">
        <f t="shared" si="0"/>
        <v>6922.44</v>
      </c>
      <c r="J49" s="354"/>
      <c r="K49" s="354"/>
      <c r="L49" s="354"/>
      <c r="M49" s="785"/>
      <c r="N49" s="786"/>
      <c r="O49" s="355"/>
      <c r="P49" s="355"/>
      <c r="Q49" s="356"/>
    </row>
    <row r="50" spans="1:17" ht="13.5" thickBot="1">
      <c r="A50" s="789" t="s">
        <v>102</v>
      </c>
      <c r="B50" s="790"/>
      <c r="C50" s="583"/>
      <c r="D50" s="583"/>
      <c r="E50" s="493">
        <f>E49</f>
        <v>84</v>
      </c>
      <c r="F50" s="493"/>
      <c r="G50" s="353">
        <f>H50*0.5</f>
        <v>39.944999999999993</v>
      </c>
      <c r="H50" s="641">
        <f>G49-P23-P22</f>
        <v>79.889999999999986</v>
      </c>
      <c r="I50" s="353">
        <f t="shared" si="0"/>
        <v>3355.3799999999992</v>
      </c>
      <c r="J50" s="354"/>
      <c r="K50" s="354"/>
      <c r="L50" s="354"/>
      <c r="M50" s="785"/>
      <c r="N50" s="786"/>
      <c r="O50" s="355"/>
      <c r="P50" s="355"/>
      <c r="Q50" s="356"/>
    </row>
    <row r="51" spans="1:17" ht="13.5" thickBot="1">
      <c r="A51" s="789" t="s">
        <v>227</v>
      </c>
      <c r="B51" s="790"/>
      <c r="C51" s="583"/>
      <c r="D51" s="583"/>
      <c r="E51" s="493">
        <v>0</v>
      </c>
      <c r="F51" s="493"/>
      <c r="G51" s="353">
        <f>Q8+Q9+Q11+Q12+Q13+Q14+Q16+Q15+Q10</f>
        <v>87.58</v>
      </c>
      <c r="H51" s="352"/>
      <c r="I51" s="353">
        <f>G51*E51</f>
        <v>0</v>
      </c>
      <c r="J51" s="354"/>
      <c r="K51" s="354"/>
      <c r="L51" s="354"/>
      <c r="M51" s="785"/>
      <c r="N51" s="786"/>
      <c r="O51" s="355"/>
      <c r="P51" s="355"/>
      <c r="Q51" s="356"/>
    </row>
    <row r="52" spans="1:17" ht="13.5" thickBot="1">
      <c r="A52" s="789" t="s">
        <v>102</v>
      </c>
      <c r="B52" s="790"/>
      <c r="C52" s="583"/>
      <c r="D52" s="583"/>
      <c r="E52" s="493">
        <v>0</v>
      </c>
      <c r="F52" s="493"/>
      <c r="G52" s="353">
        <f>H52/2</f>
        <v>42.79</v>
      </c>
      <c r="H52" s="352">
        <f>G51-Q11</f>
        <v>85.58</v>
      </c>
      <c r="I52" s="353">
        <f>G52*E52</f>
        <v>0</v>
      </c>
      <c r="J52" s="354"/>
      <c r="K52" s="354"/>
      <c r="L52" s="354"/>
      <c r="M52" s="785"/>
      <c r="N52" s="786"/>
      <c r="O52" s="355"/>
      <c r="P52" s="355"/>
      <c r="Q52" s="356"/>
    </row>
    <row r="53" spans="1:17" ht="13.5" thickBot="1">
      <c r="A53" s="789" t="s">
        <v>272</v>
      </c>
      <c r="B53" s="790"/>
      <c r="C53" s="583"/>
      <c r="D53" s="583"/>
      <c r="E53" s="493">
        <v>0</v>
      </c>
      <c r="F53" s="493"/>
      <c r="G53" s="353">
        <f>Q18+Q19+Q20+Q21+Q22+Q23+Q24+Q25+Q26+Q27+Q28+Q29+Q30</f>
        <v>19.71</v>
      </c>
      <c r="H53" s="352"/>
      <c r="I53" s="353">
        <f t="shared" ref="I53" si="2">G53*E53</f>
        <v>0</v>
      </c>
      <c r="J53" s="354"/>
      <c r="K53" s="354"/>
      <c r="L53" s="354"/>
      <c r="M53" s="785"/>
      <c r="N53" s="786"/>
      <c r="O53" s="355"/>
      <c r="P53" s="355"/>
      <c r="Q53" s="356"/>
    </row>
    <row r="54" spans="1:17" ht="13.5" thickBot="1">
      <c r="A54" s="789" t="s">
        <v>102</v>
      </c>
      <c r="B54" s="790"/>
      <c r="C54" s="583"/>
      <c r="D54" s="583"/>
      <c r="E54" s="493">
        <v>0</v>
      </c>
      <c r="F54" s="493"/>
      <c r="G54" s="353">
        <f>H54*0.5</f>
        <v>8.9050000000000011</v>
      </c>
      <c r="H54" s="352">
        <f>G53-Q23-Q22</f>
        <v>17.810000000000002</v>
      </c>
      <c r="I54" s="353">
        <f>G54*E54</f>
        <v>0</v>
      </c>
      <c r="J54" s="354"/>
      <c r="K54" s="354"/>
      <c r="L54" s="354"/>
      <c r="M54" s="785"/>
      <c r="N54" s="786"/>
      <c r="O54" s="355"/>
      <c r="P54" s="355"/>
      <c r="Q54" s="356"/>
    </row>
    <row r="55" spans="1:17" ht="13.5" thickBot="1">
      <c r="A55" s="789" t="s">
        <v>103</v>
      </c>
      <c r="B55" s="790"/>
      <c r="C55" s="583"/>
      <c r="D55" s="583"/>
      <c r="E55" s="493">
        <v>2</v>
      </c>
      <c r="F55" s="493"/>
      <c r="G55" s="353">
        <f>N18+N19+N20+N21+N23+N29+N22+N24+N25+N26+N27+N28+N8+N10+N12+N13+N11+N14</f>
        <v>20.67</v>
      </c>
      <c r="H55" s="352"/>
      <c r="I55" s="353">
        <f t="shared" si="0"/>
        <v>41.34</v>
      </c>
      <c r="J55" s="354"/>
      <c r="K55" s="354"/>
      <c r="L55" s="354"/>
      <c r="M55" s="785"/>
      <c r="N55" s="786"/>
      <c r="O55" s="355"/>
      <c r="P55" s="355"/>
      <c r="Q55" s="356"/>
    </row>
    <row r="56" spans="1:17" ht="13.5" thickBot="1">
      <c r="A56" s="789" t="s">
        <v>102</v>
      </c>
      <c r="B56" s="790"/>
      <c r="C56" s="583"/>
      <c r="D56" s="583"/>
      <c r="E56" s="494">
        <v>2</v>
      </c>
      <c r="F56" s="494"/>
      <c r="G56" s="361">
        <f>H56*0.5</f>
        <v>10.335000000000001</v>
      </c>
      <c r="H56" s="360">
        <f>G55</f>
        <v>20.67</v>
      </c>
      <c r="I56" s="361">
        <f t="shared" si="0"/>
        <v>20.67</v>
      </c>
      <c r="J56" s="362"/>
      <c r="K56" s="362"/>
      <c r="L56" s="362"/>
      <c r="M56" s="785"/>
      <c r="N56" s="786"/>
      <c r="O56" s="363"/>
      <c r="P56" s="363"/>
      <c r="Q56" s="364"/>
    </row>
    <row r="57" spans="1:17" ht="13.5" thickBot="1">
      <c r="A57" s="789" t="s">
        <v>104</v>
      </c>
      <c r="B57" s="790"/>
      <c r="C57" s="583"/>
      <c r="D57" s="583"/>
      <c r="E57" s="494">
        <v>1</v>
      </c>
      <c r="F57" s="494"/>
      <c r="G57" s="361">
        <f>G55/2</f>
        <v>10.335000000000001</v>
      </c>
      <c r="H57" s="360"/>
      <c r="I57" s="361">
        <f t="shared" si="0"/>
        <v>10.335000000000001</v>
      </c>
      <c r="J57" s="362"/>
      <c r="K57" s="362"/>
      <c r="L57" s="362"/>
      <c r="M57" s="785"/>
      <c r="N57" s="786"/>
      <c r="O57" s="363"/>
      <c r="P57" s="363"/>
      <c r="Q57" s="364"/>
    </row>
    <row r="58" spans="1:17" ht="13.5" thickBot="1">
      <c r="A58" s="789" t="s">
        <v>102</v>
      </c>
      <c r="B58" s="790"/>
      <c r="C58" s="583"/>
      <c r="D58" s="583"/>
      <c r="E58" s="494">
        <v>1</v>
      </c>
      <c r="F58" s="494"/>
      <c r="G58" s="361">
        <f>G56/2</f>
        <v>5.1675000000000004</v>
      </c>
      <c r="H58" s="360">
        <f>H56/2</f>
        <v>10.335000000000001</v>
      </c>
      <c r="I58" s="361">
        <f t="shared" si="0"/>
        <v>5.1675000000000004</v>
      </c>
      <c r="J58" s="360"/>
      <c r="K58" s="360"/>
      <c r="L58" s="360"/>
      <c r="M58" s="785"/>
      <c r="N58" s="786"/>
      <c r="O58" s="363"/>
      <c r="P58" s="363"/>
      <c r="Q58" s="364"/>
    </row>
    <row r="59" spans="1:17" ht="13.5" thickBot="1">
      <c r="A59" s="795" t="s">
        <v>105</v>
      </c>
      <c r="B59" s="796"/>
      <c r="C59" s="594"/>
      <c r="D59" s="594"/>
      <c r="E59" s="495"/>
      <c r="F59" s="598"/>
      <c r="G59" s="365"/>
      <c r="H59" s="366">
        <f>SUM(I37:I58)</f>
        <v>12557.272499999997</v>
      </c>
      <c r="I59" s="365"/>
      <c r="J59" s="366"/>
      <c r="K59" s="366"/>
      <c r="L59" s="366"/>
      <c r="M59" s="366"/>
      <c r="N59" s="366"/>
      <c r="O59" s="366"/>
      <c r="P59" s="366"/>
      <c r="Q59" s="367">
        <f>SUM(Q41:Q58)</f>
        <v>0</v>
      </c>
    </row>
    <row r="60" spans="1:17" ht="13.5" thickBot="1">
      <c r="A60" s="797"/>
      <c r="B60" s="797"/>
      <c r="C60" s="370"/>
      <c r="D60" s="370"/>
    </row>
    <row r="61" spans="1:17">
      <c r="A61" s="793" t="s">
        <v>106</v>
      </c>
      <c r="B61" s="794"/>
      <c r="C61" s="595"/>
      <c r="D61" s="595"/>
      <c r="E61" s="781"/>
      <c r="F61" s="783"/>
      <c r="G61" s="782"/>
      <c r="H61" s="781"/>
      <c r="I61" s="782"/>
      <c r="J61" s="315"/>
      <c r="K61" s="315"/>
      <c r="L61" s="315"/>
      <c r="M61" s="781"/>
      <c r="N61" s="784"/>
      <c r="O61" s="368"/>
      <c r="P61" s="368"/>
      <c r="Q61" s="369"/>
    </row>
    <row r="62" spans="1:17" ht="26.25" customHeight="1">
      <c r="A62" s="789" t="s">
        <v>107</v>
      </c>
      <c r="B62" s="790"/>
      <c r="C62" s="596"/>
      <c r="D62" s="596"/>
      <c r="E62" s="777"/>
      <c r="F62" s="771"/>
      <c r="G62" s="778"/>
      <c r="H62" s="777">
        <v>199</v>
      </c>
      <c r="I62" s="778"/>
      <c r="J62" s="411"/>
      <c r="K62" s="411"/>
      <c r="L62" s="411"/>
      <c r="M62" s="771">
        <v>20</v>
      </c>
      <c r="N62" s="772"/>
      <c r="O62" s="370"/>
      <c r="P62" s="370"/>
    </row>
    <row r="63" spans="1:17">
      <c r="A63" s="789" t="s">
        <v>108</v>
      </c>
      <c r="B63" s="790"/>
      <c r="C63" s="596"/>
      <c r="D63" s="596"/>
      <c r="E63" s="777">
        <v>106</v>
      </c>
      <c r="F63" s="771"/>
      <c r="G63" s="778"/>
      <c r="H63" s="777">
        <v>5</v>
      </c>
      <c r="I63" s="778"/>
      <c r="J63" s="411"/>
      <c r="K63" s="411"/>
      <c r="L63" s="411"/>
      <c r="M63" s="771">
        <v>2</v>
      </c>
      <c r="N63" s="772"/>
      <c r="O63" s="370"/>
      <c r="P63" s="370"/>
    </row>
    <row r="64" spans="1:17" ht="27" customHeight="1" thickBot="1">
      <c r="A64" s="795" t="s">
        <v>109</v>
      </c>
      <c r="B64" s="796"/>
      <c r="C64" s="594"/>
      <c r="D64" s="594"/>
      <c r="E64" s="779"/>
      <c r="F64" s="773"/>
      <c r="G64" s="780"/>
      <c r="H64" s="779"/>
      <c r="I64" s="780"/>
      <c r="J64" s="412"/>
      <c r="K64" s="412"/>
      <c r="L64" s="412"/>
      <c r="M64" s="773"/>
      <c r="N64" s="774"/>
      <c r="O64" s="370"/>
      <c r="P64" s="370"/>
    </row>
    <row r="65" spans="1:17" ht="23.25" customHeight="1">
      <c r="A65" s="414" t="s">
        <v>110</v>
      </c>
      <c r="B65" s="414"/>
      <c r="C65" s="585"/>
      <c r="D65" s="585"/>
      <c r="H65" s="414" t="s">
        <v>201</v>
      </c>
      <c r="I65" s="84"/>
    </row>
    <row r="66" spans="1:17" ht="26.25" customHeight="1">
      <c r="A66" s="414" t="s">
        <v>111</v>
      </c>
      <c r="B66" s="414"/>
      <c r="C66" s="585"/>
      <c r="D66" s="585"/>
      <c r="H66" t="s">
        <v>338</v>
      </c>
      <c r="I66" s="84"/>
    </row>
    <row r="67" spans="1:17" ht="24" customHeight="1">
      <c r="A67" s="414" t="s">
        <v>152</v>
      </c>
      <c r="B67" s="414"/>
      <c r="C67" s="585"/>
      <c r="D67" s="585"/>
      <c r="H67" s="414" t="s">
        <v>264</v>
      </c>
      <c r="I67" s="84"/>
    </row>
    <row r="68" spans="1:17" ht="24" customHeight="1">
      <c r="A68" s="414" t="s">
        <v>112</v>
      </c>
      <c r="B68" s="414"/>
      <c r="C68" s="585"/>
      <c r="D68" s="585"/>
      <c r="H68" s="404" t="s">
        <v>339</v>
      </c>
      <c r="I68" s="325"/>
      <c r="J68" s="325"/>
      <c r="K68" s="325"/>
      <c r="L68" s="325"/>
      <c r="M68" s="325"/>
      <c r="N68" s="325"/>
      <c r="O68" s="325"/>
      <c r="P68" s="325"/>
      <c r="Q68" s="325"/>
    </row>
  </sheetData>
  <mergeCells count="71">
    <mergeCell ref="A61:B61"/>
    <mergeCell ref="A62:B62"/>
    <mergeCell ref="A63:B63"/>
    <mergeCell ref="A64:B64"/>
    <mergeCell ref="M53:N53"/>
    <mergeCell ref="M54:N54"/>
    <mergeCell ref="M55:N55"/>
    <mergeCell ref="M56:N56"/>
    <mergeCell ref="M57:N57"/>
    <mergeCell ref="M58:N58"/>
    <mergeCell ref="A60:B60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1:B41"/>
    <mergeCell ref="A42:B42"/>
    <mergeCell ref="A47:B47"/>
    <mergeCell ref="A48:B48"/>
    <mergeCell ref="A49:B49"/>
    <mergeCell ref="A1:Q2"/>
    <mergeCell ref="A3:Q3"/>
    <mergeCell ref="E62:G62"/>
    <mergeCell ref="E63:G63"/>
    <mergeCell ref="E64:G64"/>
    <mergeCell ref="H61:I61"/>
    <mergeCell ref="H62:I62"/>
    <mergeCell ref="H63:I63"/>
    <mergeCell ref="H64:I64"/>
    <mergeCell ref="E61:G61"/>
    <mergeCell ref="M61:N61"/>
    <mergeCell ref="A31:Q31"/>
    <mergeCell ref="M41:N41"/>
    <mergeCell ref="M42:N42"/>
    <mergeCell ref="M43:N43"/>
    <mergeCell ref="M44:N44"/>
    <mergeCell ref="Q5:Q6"/>
    <mergeCell ref="C4:C6"/>
    <mergeCell ref="M62:N62"/>
    <mergeCell ref="M63:N63"/>
    <mergeCell ref="M64:N64"/>
    <mergeCell ref="M50:N50"/>
    <mergeCell ref="M51:N51"/>
    <mergeCell ref="M52:N52"/>
    <mergeCell ref="M45:N45"/>
    <mergeCell ref="M46:N46"/>
    <mergeCell ref="M47:N47"/>
    <mergeCell ref="M48:N48"/>
    <mergeCell ref="M49:N49"/>
    <mergeCell ref="D4:D6"/>
    <mergeCell ref="F4:F6"/>
    <mergeCell ref="A17:Q17"/>
    <mergeCell ref="A7:Q7"/>
    <mergeCell ref="G4:G6"/>
    <mergeCell ref="I4:I6"/>
    <mergeCell ref="A4:A6"/>
    <mergeCell ref="E4:E6"/>
    <mergeCell ref="B4:B6"/>
    <mergeCell ref="M5:M6"/>
    <mergeCell ref="N5:N6"/>
    <mergeCell ref="H4:H6"/>
    <mergeCell ref="O5:O6"/>
    <mergeCell ref="P5:P6"/>
    <mergeCell ref="M4:Q4"/>
    <mergeCell ref="J4:J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185</v>
      </c>
      <c r="B1" t="s">
        <v>174</v>
      </c>
      <c r="C1" t="s">
        <v>43</v>
      </c>
      <c r="D1">
        <v>34.5</v>
      </c>
    </row>
    <row r="2" spans="1:4">
      <c r="C2" t="s">
        <v>178</v>
      </c>
      <c r="D2">
        <v>270</v>
      </c>
    </row>
    <row r="3" spans="1:4">
      <c r="C3" t="s">
        <v>166</v>
      </c>
      <c r="D3">
        <v>15</v>
      </c>
    </row>
    <row r="4" spans="1:4">
      <c r="C4" t="s">
        <v>179</v>
      </c>
      <c r="D4">
        <v>82.5</v>
      </c>
    </row>
    <row r="5" spans="1:4">
      <c r="A5" t="s">
        <v>186</v>
      </c>
      <c r="B5" t="s">
        <v>100</v>
      </c>
      <c r="C5" t="s">
        <v>187</v>
      </c>
      <c r="D5">
        <v>540</v>
      </c>
    </row>
    <row r="6" spans="1:4">
      <c r="C6" t="s">
        <v>178</v>
      </c>
      <c r="D6">
        <v>270</v>
      </c>
    </row>
    <row r="7" spans="1:4">
      <c r="C7" t="s">
        <v>179</v>
      </c>
      <c r="D7">
        <v>82.5</v>
      </c>
    </row>
    <row r="8" spans="1:4">
      <c r="A8" t="s">
        <v>162</v>
      </c>
      <c r="B8">
        <v>30</v>
      </c>
      <c r="C8" t="s">
        <v>162</v>
      </c>
      <c r="D8">
        <v>49.43</v>
      </c>
    </row>
    <row r="9" spans="1:4">
      <c r="A9" t="s">
        <v>164</v>
      </c>
      <c r="B9">
        <v>250</v>
      </c>
      <c r="C9" t="s">
        <v>180</v>
      </c>
      <c r="D9">
        <v>439.11</v>
      </c>
    </row>
    <row r="10" spans="1:4">
      <c r="C10" t="s">
        <v>167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181</v>
      </c>
      <c r="D12">
        <v>22.5</v>
      </c>
    </row>
    <row r="13" spans="1:4">
      <c r="C13" t="s">
        <v>182</v>
      </c>
      <c r="D13">
        <v>45</v>
      </c>
    </row>
    <row r="14" spans="1:4">
      <c r="C14" t="s">
        <v>188</v>
      </c>
      <c r="D14">
        <v>304.5</v>
      </c>
    </row>
    <row r="15" spans="1:4">
      <c r="C15" t="s">
        <v>168</v>
      </c>
      <c r="D15">
        <v>97.5</v>
      </c>
    </row>
    <row r="16" spans="1:4">
      <c r="A16" t="s">
        <v>177</v>
      </c>
      <c r="B16" t="s">
        <v>176</v>
      </c>
      <c r="C16" t="s">
        <v>183</v>
      </c>
      <c r="D16">
        <v>180</v>
      </c>
    </row>
    <row r="17" spans="1:4">
      <c r="C17" t="s">
        <v>41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182</v>
      </c>
      <c r="D19">
        <v>45</v>
      </c>
    </row>
    <row r="20" spans="1:4">
      <c r="C20" t="s">
        <v>189</v>
      </c>
      <c r="D20">
        <v>36</v>
      </c>
    </row>
    <row r="21" spans="1:4">
      <c r="C21" t="s">
        <v>168</v>
      </c>
      <c r="D21">
        <v>97.5</v>
      </c>
    </row>
    <row r="22" spans="1:4">
      <c r="C22" t="s">
        <v>166</v>
      </c>
      <c r="D22">
        <v>15</v>
      </c>
    </row>
    <row r="23" spans="1:4">
      <c r="A23" t="s">
        <v>50</v>
      </c>
      <c r="B23">
        <v>30</v>
      </c>
      <c r="C23" t="s">
        <v>50</v>
      </c>
      <c r="D23">
        <v>31</v>
      </c>
    </row>
    <row r="25" spans="1:4">
      <c r="A25" t="s">
        <v>192</v>
      </c>
      <c r="B25" t="s">
        <v>100</v>
      </c>
      <c r="C25" t="s">
        <v>51</v>
      </c>
      <c r="D25">
        <v>540</v>
      </c>
    </row>
    <row r="26" spans="1:4">
      <c r="C26" t="s">
        <v>179</v>
      </c>
      <c r="D26">
        <v>82.5</v>
      </c>
    </row>
    <row r="29" spans="1:4">
      <c r="A29" t="s">
        <v>190</v>
      </c>
      <c r="B29" t="s">
        <v>165</v>
      </c>
      <c r="C29" t="s">
        <v>184</v>
      </c>
      <c r="D29">
        <v>37.5</v>
      </c>
    </row>
    <row r="30" spans="1:4">
      <c r="C30" t="s">
        <v>179</v>
      </c>
      <c r="D30">
        <v>82.5</v>
      </c>
    </row>
    <row r="31" spans="1:4">
      <c r="A31" t="s">
        <v>163</v>
      </c>
      <c r="B31">
        <v>50</v>
      </c>
      <c r="C31" t="s">
        <v>29</v>
      </c>
      <c r="D31">
        <v>146.75</v>
      </c>
    </row>
    <row r="32" spans="1:4">
      <c r="C32" t="s">
        <v>166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169</v>
      </c>
      <c r="D34">
        <v>195</v>
      </c>
    </row>
    <row r="35" spans="3:4">
      <c r="C35" t="s">
        <v>191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abSelected="1" topLeftCell="A26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113</v>
      </c>
      <c r="AF1" s="133"/>
      <c r="AH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114</v>
      </c>
      <c r="AF2" s="133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3" t="s">
        <v>115</v>
      </c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870" t="s">
        <v>116</v>
      </c>
      <c r="AP4" s="871"/>
      <c r="AQ4" s="871"/>
      <c r="AR4" s="871"/>
      <c r="AS4" s="871"/>
      <c r="AT4" s="871"/>
      <c r="AU4" s="871"/>
      <c r="AV4" s="871"/>
      <c r="AW4" s="871"/>
      <c r="AX4" s="872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3"/>
      <c r="AF5" s="133"/>
      <c r="AG5" s="133"/>
      <c r="AH5" s="133"/>
      <c r="AI5" s="133"/>
      <c r="AJ5" s="133"/>
      <c r="AK5" s="133"/>
      <c r="AL5" s="133"/>
      <c r="AM5" s="61" t="s">
        <v>117</v>
      </c>
      <c r="AN5" s="133"/>
      <c r="AO5" s="873" t="s">
        <v>118</v>
      </c>
      <c r="AP5" s="874"/>
      <c r="AQ5" s="874"/>
      <c r="AR5" s="874"/>
      <c r="AS5" s="874"/>
      <c r="AT5" s="874"/>
      <c r="AU5" s="874"/>
      <c r="AV5" s="874"/>
      <c r="AW5" s="874"/>
      <c r="AX5" s="875"/>
    </row>
    <row r="6" spans="1:50">
      <c r="A6" s="876" t="s">
        <v>119</v>
      </c>
      <c r="B6" s="876"/>
      <c r="C6" s="876"/>
      <c r="D6" s="876"/>
      <c r="E6" s="876"/>
      <c r="F6" s="876"/>
      <c r="G6" s="876"/>
      <c r="H6" s="876"/>
      <c r="I6" s="876"/>
      <c r="J6" s="876"/>
      <c r="K6" s="876"/>
      <c r="L6" s="876"/>
      <c r="M6" s="876"/>
      <c r="N6" s="876"/>
      <c r="O6" s="876"/>
      <c r="P6" s="876"/>
      <c r="Q6" s="876"/>
      <c r="R6" s="876"/>
      <c r="S6" s="876"/>
      <c r="T6" s="876"/>
      <c r="U6" s="876"/>
      <c r="V6" s="876"/>
      <c r="W6" s="876"/>
      <c r="X6" s="876"/>
      <c r="Y6" s="876"/>
      <c r="Z6" s="876"/>
      <c r="AA6" s="876"/>
      <c r="AB6" s="876"/>
      <c r="AC6" s="876"/>
      <c r="AD6" s="876"/>
      <c r="AE6" s="876"/>
      <c r="AF6" s="876"/>
      <c r="AG6" s="876"/>
      <c r="AH6" s="876"/>
      <c r="AI6" s="133"/>
      <c r="AJ6" s="133"/>
      <c r="AK6" s="133"/>
      <c r="AL6" s="133"/>
      <c r="AM6" s="61" t="s">
        <v>120</v>
      </c>
      <c r="AN6" s="133"/>
      <c r="AO6" s="854" t="s">
        <v>91</v>
      </c>
      <c r="AP6" s="855"/>
      <c r="AQ6" s="855"/>
      <c r="AR6" s="855"/>
      <c r="AS6" s="855"/>
      <c r="AT6" s="855"/>
      <c r="AU6" s="855"/>
      <c r="AV6" s="855"/>
      <c r="AW6" s="855"/>
      <c r="AX6" s="856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877" t="s">
        <v>121</v>
      </c>
      <c r="L7" s="877"/>
      <c r="M7" s="877"/>
      <c r="N7" s="877"/>
      <c r="O7" s="877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3"/>
      <c r="AJ7" s="133"/>
      <c r="AK7" s="133"/>
      <c r="AL7" s="133"/>
      <c r="AM7" s="61"/>
      <c r="AN7" s="133"/>
      <c r="AO7" s="878"/>
      <c r="AP7" s="879"/>
      <c r="AQ7" s="879"/>
      <c r="AR7" s="879"/>
      <c r="AS7" s="879"/>
      <c r="AT7" s="879"/>
      <c r="AU7" s="879"/>
      <c r="AV7" s="879"/>
      <c r="AW7" s="879"/>
      <c r="AX7" s="880"/>
    </row>
    <row r="8" spans="1:50">
      <c r="A8" s="876"/>
      <c r="B8" s="876"/>
      <c r="C8" s="876"/>
      <c r="D8" s="876"/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876"/>
      <c r="R8" s="876"/>
      <c r="S8" s="876"/>
      <c r="T8" s="876"/>
      <c r="U8" s="876"/>
      <c r="V8" s="876"/>
      <c r="W8" s="876"/>
      <c r="X8" s="876"/>
      <c r="Y8" s="876"/>
      <c r="Z8" s="876"/>
      <c r="AA8" s="876"/>
      <c r="AB8" s="876"/>
      <c r="AC8" s="876"/>
      <c r="AD8" s="876"/>
      <c r="AE8" s="876"/>
      <c r="AF8" s="876"/>
      <c r="AG8" s="876"/>
      <c r="AH8" s="876"/>
      <c r="AI8" s="876"/>
      <c r="AJ8" s="876"/>
      <c r="AK8" s="876"/>
      <c r="AL8" s="876"/>
      <c r="AM8" s="876"/>
      <c r="AN8" s="884"/>
      <c r="AO8" s="881"/>
      <c r="AP8" s="882"/>
      <c r="AQ8" s="882"/>
      <c r="AR8" s="882"/>
      <c r="AS8" s="882"/>
      <c r="AT8" s="882"/>
      <c r="AU8" s="882"/>
      <c r="AV8" s="882"/>
      <c r="AW8" s="882"/>
      <c r="AX8" s="883"/>
    </row>
    <row r="9" spans="1:50">
      <c r="A9" s="133"/>
      <c r="B9" s="133"/>
      <c r="C9" s="133"/>
      <c r="D9" s="133"/>
      <c r="E9" s="133"/>
      <c r="F9" s="133"/>
      <c r="G9" s="133"/>
      <c r="H9" s="133"/>
      <c r="I9" s="63" t="s">
        <v>122</v>
      </c>
      <c r="J9" s="63"/>
      <c r="K9" s="63"/>
      <c r="L9" s="63"/>
      <c r="M9" s="63"/>
      <c r="N9" s="63"/>
      <c r="O9" s="63"/>
      <c r="P9" s="63"/>
      <c r="Q9" s="63"/>
      <c r="R9" s="6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61" t="s">
        <v>123</v>
      </c>
      <c r="AN9" s="133"/>
      <c r="AO9" s="854"/>
      <c r="AP9" s="855"/>
      <c r="AQ9" s="855"/>
      <c r="AR9" s="855"/>
      <c r="AS9" s="855"/>
      <c r="AT9" s="855"/>
      <c r="AU9" s="855"/>
      <c r="AV9" s="855"/>
      <c r="AW9" s="855"/>
      <c r="AX9" s="856"/>
    </row>
    <row r="10" spans="1:50" ht="13.5" thickBo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61" t="s">
        <v>124</v>
      </c>
      <c r="AN10" s="133"/>
      <c r="AO10" s="857"/>
      <c r="AP10" s="858"/>
      <c r="AQ10" s="858"/>
      <c r="AR10" s="858"/>
      <c r="AS10" s="858"/>
      <c r="AT10" s="858"/>
      <c r="AU10" s="858"/>
      <c r="AV10" s="858"/>
      <c r="AW10" s="858"/>
      <c r="AX10" s="859"/>
    </row>
    <row r="11" spans="1:50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64" t="s">
        <v>125</v>
      </c>
      <c r="AP11" s="133"/>
      <c r="AQ11" s="133"/>
      <c r="AR11" s="133"/>
      <c r="AS11" s="133"/>
      <c r="AT11" s="133"/>
      <c r="AU11" s="133"/>
      <c r="AV11" s="133"/>
      <c r="AW11" s="133"/>
    </row>
    <row r="12" spans="1:50" ht="12.7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860" t="s">
        <v>126</v>
      </c>
      <c r="V12" s="861"/>
      <c r="W12" s="861"/>
      <c r="X12" s="861"/>
      <c r="Y12" s="861"/>
      <c r="Z12" s="861"/>
      <c r="AA12" s="862"/>
      <c r="AB12" s="860" t="s">
        <v>127</v>
      </c>
      <c r="AC12" s="861"/>
      <c r="AD12" s="861"/>
      <c r="AE12" s="861"/>
      <c r="AF12" s="861"/>
      <c r="AG12" s="861"/>
      <c r="AH12" s="862"/>
      <c r="AI12" s="133"/>
      <c r="AJ12" s="133"/>
      <c r="AK12" s="133"/>
      <c r="AL12" s="133"/>
      <c r="AM12" s="133"/>
      <c r="AN12" s="133"/>
      <c r="AO12" s="64" t="s">
        <v>128</v>
      </c>
      <c r="AP12" s="133"/>
      <c r="AQ12" s="133"/>
      <c r="AR12" s="133"/>
      <c r="AS12" s="133"/>
      <c r="AT12" s="133"/>
      <c r="AU12" s="133"/>
      <c r="AV12" s="133"/>
      <c r="AW12" s="133"/>
    </row>
    <row r="13" spans="1:50" ht="13.5" thickBo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863"/>
      <c r="V13" s="864"/>
      <c r="W13" s="864"/>
      <c r="X13" s="864"/>
      <c r="Y13" s="864"/>
      <c r="Z13" s="864"/>
      <c r="AA13" s="865"/>
      <c r="AB13" s="863"/>
      <c r="AC13" s="864"/>
      <c r="AD13" s="864"/>
      <c r="AE13" s="864"/>
      <c r="AF13" s="864"/>
      <c r="AG13" s="864"/>
      <c r="AH13" s="865"/>
      <c r="AI13" s="133"/>
      <c r="AJ13" s="133"/>
      <c r="AK13" s="133"/>
      <c r="AL13" s="133"/>
      <c r="AM13" s="811" t="s">
        <v>110</v>
      </c>
      <c r="AN13" s="811"/>
      <c r="AO13" s="811"/>
      <c r="AP13" s="811"/>
      <c r="AQ13" s="811"/>
      <c r="AR13" s="811"/>
      <c r="AS13" s="811"/>
      <c r="AT13" s="811"/>
      <c r="AU13" s="811"/>
      <c r="AV13" s="811"/>
      <c r="AW13" s="811"/>
    </row>
    <row r="14" spans="1:50" ht="13.5" thickBo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65"/>
      <c r="S14" s="65" t="s">
        <v>129</v>
      </c>
      <c r="T14" s="133"/>
      <c r="U14" s="866" t="s">
        <v>395</v>
      </c>
      <c r="V14" s="867"/>
      <c r="W14" s="867"/>
      <c r="X14" s="867"/>
      <c r="Y14" s="867"/>
      <c r="Z14" s="867"/>
      <c r="AA14" s="868"/>
      <c r="AB14" s="867" t="s">
        <v>394</v>
      </c>
      <c r="AC14" s="867"/>
      <c r="AD14" s="867"/>
      <c r="AE14" s="867"/>
      <c r="AF14" s="867"/>
      <c r="AG14" s="867"/>
      <c r="AH14" s="869"/>
      <c r="AI14" s="133"/>
      <c r="AJ14" s="133"/>
      <c r="AK14" s="133"/>
      <c r="AL14" s="133"/>
      <c r="AM14" s="852" t="s">
        <v>130</v>
      </c>
      <c r="AN14" s="852"/>
      <c r="AO14" s="852"/>
      <c r="AP14" s="852"/>
      <c r="AQ14" s="852"/>
      <c r="AR14" s="852"/>
      <c r="AS14" s="852"/>
      <c r="AT14" s="852"/>
      <c r="AU14" s="852"/>
      <c r="AV14" s="852"/>
      <c r="AW14" s="852"/>
    </row>
    <row r="15" spans="1:50">
      <c r="A15" s="133"/>
      <c r="B15" s="133"/>
      <c r="C15" s="133"/>
      <c r="D15" s="133"/>
      <c r="E15" s="133"/>
      <c r="F15" s="133"/>
      <c r="G15" s="66" t="s">
        <v>131</v>
      </c>
      <c r="H15" s="133"/>
      <c r="I15" s="133"/>
      <c r="J15" s="133"/>
      <c r="K15" s="133"/>
      <c r="L15" s="133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3"/>
      <c r="AE15" s="133"/>
      <c r="AF15" s="133"/>
      <c r="AG15" s="133"/>
      <c r="AH15" s="133"/>
      <c r="AI15" s="133"/>
      <c r="AJ15" s="133"/>
      <c r="AK15" s="811"/>
      <c r="AL15" s="811"/>
      <c r="AM15" s="811"/>
      <c r="AN15" s="811"/>
      <c r="AO15" s="811"/>
      <c r="AP15" s="67"/>
      <c r="AQ15" s="851" t="s">
        <v>202</v>
      </c>
      <c r="AR15" s="851"/>
      <c r="AS15" s="851"/>
      <c r="AT15" s="851"/>
      <c r="AU15" s="851"/>
      <c r="AV15" s="851"/>
      <c r="AW15" s="851"/>
      <c r="AX15" s="851"/>
    </row>
    <row r="16" spans="1:50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66" t="s">
        <v>132</v>
      </c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852" t="s">
        <v>133</v>
      </c>
      <c r="AL16" s="852"/>
      <c r="AM16" s="852"/>
      <c r="AN16" s="852"/>
      <c r="AO16" s="852"/>
      <c r="AP16" s="68"/>
      <c r="AQ16" s="852" t="s">
        <v>134</v>
      </c>
      <c r="AR16" s="852"/>
      <c r="AS16" s="852"/>
      <c r="AT16" s="852"/>
      <c r="AU16" s="852"/>
      <c r="AV16" s="852"/>
      <c r="AW16" s="852"/>
      <c r="AX16" s="852"/>
    </row>
    <row r="17" spans="1:50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65"/>
      <c r="N17" s="65"/>
      <c r="O17" s="65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69" t="s">
        <v>135</v>
      </c>
      <c r="AL17" s="586" t="s">
        <v>396</v>
      </c>
      <c r="AM17" s="70" t="s">
        <v>136</v>
      </c>
      <c r="AN17" s="853" t="s">
        <v>309</v>
      </c>
      <c r="AO17" s="853"/>
      <c r="AP17" s="853"/>
      <c r="AQ17" s="853"/>
      <c r="AR17" s="853"/>
      <c r="AS17" s="853"/>
      <c r="AT17" s="71"/>
      <c r="AU17" s="853" t="s">
        <v>310</v>
      </c>
      <c r="AV17" s="853"/>
      <c r="AW17" s="853"/>
      <c r="AX17" s="72" t="s">
        <v>137</v>
      </c>
    </row>
    <row r="18" spans="1:50">
      <c r="A18" s="73" t="s">
        <v>138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59"/>
      <c r="AG18" s="59"/>
      <c r="AH18" s="59"/>
      <c r="AI18" s="59"/>
      <c r="AJ18" s="59"/>
      <c r="AK18" s="133"/>
      <c r="AL18" s="133"/>
      <c r="AM18" s="133"/>
      <c r="AN18" s="133"/>
      <c r="AO18" s="133"/>
      <c r="AP18" s="133"/>
      <c r="AQ18" s="133"/>
      <c r="AR18" s="133"/>
      <c r="AT18" s="74"/>
      <c r="AU18" s="133"/>
      <c r="AV18" s="133"/>
      <c r="AW18" s="133"/>
      <c r="AX18" s="133"/>
    </row>
    <row r="19" spans="1:50" ht="12.75" customHeight="1">
      <c r="A19" s="848" t="s">
        <v>139</v>
      </c>
      <c r="B19" s="848"/>
      <c r="C19" s="848"/>
      <c r="D19" s="848" t="s">
        <v>140</v>
      </c>
      <c r="E19" s="848"/>
      <c r="F19" s="848"/>
      <c r="G19" s="848"/>
      <c r="H19" s="849" t="s">
        <v>141</v>
      </c>
      <c r="I19" s="849"/>
      <c r="J19" s="849"/>
      <c r="K19" s="849"/>
      <c r="L19" s="849"/>
      <c r="M19" s="849"/>
      <c r="N19" s="849"/>
      <c r="O19" s="849"/>
      <c r="P19" s="849"/>
      <c r="Q19" s="849"/>
      <c r="R19" s="849"/>
      <c r="S19" s="849"/>
      <c r="T19" s="849"/>
      <c r="U19" s="849"/>
      <c r="V19" s="849" t="s">
        <v>142</v>
      </c>
      <c r="W19" s="849"/>
      <c r="X19" s="849"/>
      <c r="Y19" s="849"/>
      <c r="Z19" s="849"/>
      <c r="AA19" s="849"/>
      <c r="AB19" s="849"/>
      <c r="AC19" s="849"/>
      <c r="AD19" s="849"/>
      <c r="AE19" s="849"/>
      <c r="AF19" s="849"/>
      <c r="AG19" s="849"/>
      <c r="AH19" s="849"/>
      <c r="AI19" s="849"/>
      <c r="AJ19" s="849"/>
      <c r="AK19" s="849"/>
      <c r="AL19" s="849"/>
      <c r="AM19" s="849"/>
      <c r="AN19" s="849"/>
      <c r="AO19" s="849"/>
      <c r="AP19" s="849"/>
      <c r="AQ19" s="849"/>
      <c r="AR19" s="849"/>
      <c r="AS19" s="849"/>
      <c r="AT19" s="848" t="s">
        <v>143</v>
      </c>
      <c r="AU19" s="848"/>
      <c r="AV19" s="848"/>
      <c r="AW19" s="848"/>
      <c r="AX19" s="848"/>
    </row>
    <row r="20" spans="1:50" ht="12.75" customHeight="1">
      <c r="A20" s="848"/>
      <c r="B20" s="848"/>
      <c r="C20" s="848"/>
      <c r="D20" s="848"/>
      <c r="E20" s="848"/>
      <c r="F20" s="848"/>
      <c r="G20" s="848"/>
      <c r="H20" s="849" t="s">
        <v>78</v>
      </c>
      <c r="I20" s="849"/>
      <c r="J20" s="849"/>
      <c r="K20" s="849"/>
      <c r="L20" s="849"/>
      <c r="M20" s="849"/>
      <c r="N20" s="849"/>
      <c r="O20" s="849"/>
      <c r="P20" s="849"/>
      <c r="Q20" s="849"/>
      <c r="R20" s="849"/>
      <c r="S20" s="849" t="s">
        <v>79</v>
      </c>
      <c r="T20" s="849"/>
      <c r="U20" s="849"/>
      <c r="V20" s="848" t="s">
        <v>144</v>
      </c>
      <c r="W20" s="848"/>
      <c r="X20" s="848"/>
      <c r="Y20" s="848"/>
      <c r="Z20" s="848" t="s">
        <v>145</v>
      </c>
      <c r="AA20" s="848"/>
      <c r="AB20" s="848"/>
      <c r="AC20" s="848"/>
      <c r="AD20" s="848"/>
      <c r="AE20" s="848"/>
      <c r="AF20" s="848"/>
      <c r="AG20" s="848"/>
      <c r="AH20" s="848"/>
      <c r="AI20" s="848"/>
      <c r="AJ20" s="848" t="s">
        <v>146</v>
      </c>
      <c r="AK20" s="848"/>
      <c r="AL20" s="848"/>
      <c r="AM20" s="848"/>
      <c r="AN20" s="848"/>
      <c r="AO20" s="848"/>
      <c r="AP20" s="848"/>
      <c r="AQ20" s="848"/>
      <c r="AR20" s="848"/>
      <c r="AS20" s="848"/>
      <c r="AT20" s="848"/>
      <c r="AU20" s="848"/>
      <c r="AV20" s="848"/>
      <c r="AW20" s="848"/>
      <c r="AX20" s="848"/>
    </row>
    <row r="21" spans="1:50">
      <c r="A21" s="848"/>
      <c r="B21" s="848"/>
      <c r="C21" s="848"/>
      <c r="D21" s="848"/>
      <c r="E21" s="848"/>
      <c r="F21" s="848"/>
      <c r="G21" s="848"/>
      <c r="H21" s="849"/>
      <c r="I21" s="849"/>
      <c r="J21" s="849"/>
      <c r="K21" s="849"/>
      <c r="L21" s="849"/>
      <c r="M21" s="849"/>
      <c r="N21" s="849"/>
      <c r="O21" s="849"/>
      <c r="P21" s="849"/>
      <c r="Q21" s="849"/>
      <c r="R21" s="849"/>
      <c r="S21" s="849"/>
      <c r="T21" s="849"/>
      <c r="U21" s="849"/>
      <c r="V21" s="848"/>
      <c r="W21" s="848"/>
      <c r="X21" s="848"/>
      <c r="Y21" s="848"/>
      <c r="Z21" s="848"/>
      <c r="AA21" s="848"/>
      <c r="AB21" s="848"/>
      <c r="AC21" s="848"/>
      <c r="AD21" s="848"/>
      <c r="AE21" s="848"/>
      <c r="AF21" s="848"/>
      <c r="AG21" s="848"/>
      <c r="AH21" s="848"/>
      <c r="AI21" s="848"/>
      <c r="AJ21" s="848"/>
      <c r="AK21" s="848"/>
      <c r="AL21" s="848"/>
      <c r="AM21" s="848"/>
      <c r="AN21" s="848"/>
      <c r="AO21" s="848"/>
      <c r="AP21" s="848"/>
      <c r="AQ21" s="848"/>
      <c r="AR21" s="848"/>
      <c r="AS21" s="848"/>
      <c r="AT21" s="848"/>
      <c r="AU21" s="848"/>
      <c r="AV21" s="848"/>
      <c r="AW21" s="848"/>
      <c r="AX21" s="848"/>
    </row>
    <row r="22" spans="1:50">
      <c r="A22" s="848"/>
      <c r="B22" s="848"/>
      <c r="C22" s="848"/>
      <c r="D22" s="848"/>
      <c r="E22" s="848"/>
      <c r="F22" s="848"/>
      <c r="G22" s="848"/>
      <c r="H22" s="849"/>
      <c r="I22" s="849"/>
      <c r="J22" s="849"/>
      <c r="K22" s="849"/>
      <c r="L22" s="849"/>
      <c r="M22" s="849"/>
      <c r="N22" s="849"/>
      <c r="O22" s="849"/>
      <c r="P22" s="849"/>
      <c r="Q22" s="849"/>
      <c r="R22" s="849"/>
      <c r="S22" s="849"/>
      <c r="T22" s="849"/>
      <c r="U22" s="849"/>
      <c r="V22" s="848"/>
      <c r="W22" s="848"/>
      <c r="X22" s="848"/>
      <c r="Y22" s="848"/>
      <c r="Z22" s="848"/>
      <c r="AA22" s="848"/>
      <c r="AB22" s="848"/>
      <c r="AC22" s="848"/>
      <c r="AD22" s="848"/>
      <c r="AE22" s="848"/>
      <c r="AF22" s="848"/>
      <c r="AG22" s="848"/>
      <c r="AH22" s="848"/>
      <c r="AI22" s="848"/>
      <c r="AJ22" s="848"/>
      <c r="AK22" s="848"/>
      <c r="AL22" s="848"/>
      <c r="AM22" s="848"/>
      <c r="AN22" s="848"/>
      <c r="AO22" s="848"/>
      <c r="AP22" s="848"/>
      <c r="AQ22" s="848"/>
      <c r="AR22" s="848"/>
      <c r="AS22" s="848"/>
      <c r="AT22" s="848"/>
      <c r="AU22" s="848"/>
      <c r="AV22" s="848"/>
      <c r="AW22" s="848"/>
      <c r="AX22" s="848"/>
    </row>
    <row r="23" spans="1:50" ht="12.75" customHeight="1">
      <c r="A23" s="848"/>
      <c r="B23" s="848"/>
      <c r="C23" s="848"/>
      <c r="D23" s="848"/>
      <c r="E23" s="848"/>
      <c r="F23" s="848"/>
      <c r="G23" s="848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849"/>
      <c r="V23" s="848"/>
      <c r="W23" s="848"/>
      <c r="X23" s="848"/>
      <c r="Y23" s="848"/>
      <c r="Z23" s="848" t="s">
        <v>147</v>
      </c>
      <c r="AA23" s="848"/>
      <c r="AB23" s="848"/>
      <c r="AC23" s="848"/>
      <c r="AD23" s="848"/>
      <c r="AE23" s="848" t="s">
        <v>148</v>
      </c>
      <c r="AF23" s="848"/>
      <c r="AG23" s="848"/>
      <c r="AH23" s="848"/>
      <c r="AI23" s="848"/>
      <c r="AJ23" s="848" t="s">
        <v>147</v>
      </c>
      <c r="AK23" s="848"/>
      <c r="AL23" s="848"/>
      <c r="AM23" s="848"/>
      <c r="AN23" s="848"/>
      <c r="AO23" s="848" t="s">
        <v>148</v>
      </c>
      <c r="AP23" s="848"/>
      <c r="AQ23" s="848"/>
      <c r="AR23" s="848"/>
      <c r="AS23" s="848"/>
      <c r="AT23" s="848"/>
      <c r="AU23" s="848"/>
      <c r="AV23" s="848"/>
      <c r="AW23" s="848"/>
      <c r="AX23" s="848"/>
    </row>
    <row r="24" spans="1:50">
      <c r="A24" s="848"/>
      <c r="B24" s="848"/>
      <c r="C24" s="848"/>
      <c r="D24" s="848"/>
      <c r="E24" s="848"/>
      <c r="F24" s="848"/>
      <c r="G24" s="848"/>
      <c r="H24" s="849"/>
      <c r="I24" s="849"/>
      <c r="J24" s="849"/>
      <c r="K24" s="849"/>
      <c r="L24" s="849"/>
      <c r="M24" s="849"/>
      <c r="N24" s="849"/>
      <c r="O24" s="849"/>
      <c r="P24" s="849"/>
      <c r="Q24" s="849"/>
      <c r="R24" s="849"/>
      <c r="S24" s="849"/>
      <c r="T24" s="849"/>
      <c r="U24" s="849"/>
      <c r="V24" s="848"/>
      <c r="W24" s="848"/>
      <c r="X24" s="848"/>
      <c r="Y24" s="848"/>
      <c r="Z24" s="848"/>
      <c r="AA24" s="848"/>
      <c r="AB24" s="848"/>
      <c r="AC24" s="848"/>
      <c r="AD24" s="848"/>
      <c r="AE24" s="848"/>
      <c r="AF24" s="848"/>
      <c r="AG24" s="848"/>
      <c r="AH24" s="848"/>
      <c r="AI24" s="848"/>
      <c r="AJ24" s="848"/>
      <c r="AK24" s="848"/>
      <c r="AL24" s="848"/>
      <c r="AM24" s="848"/>
      <c r="AN24" s="848"/>
      <c r="AO24" s="848"/>
      <c r="AP24" s="848"/>
      <c r="AQ24" s="848"/>
      <c r="AR24" s="848"/>
      <c r="AS24" s="848"/>
      <c r="AT24" s="848"/>
      <c r="AU24" s="848"/>
      <c r="AV24" s="848"/>
      <c r="AW24" s="848"/>
      <c r="AX24" s="848"/>
    </row>
    <row r="25" spans="1:50" ht="13.5" thickBot="1">
      <c r="A25" s="813">
        <v>1</v>
      </c>
      <c r="B25" s="813"/>
      <c r="C25" s="813"/>
      <c r="D25" s="813">
        <v>2</v>
      </c>
      <c r="E25" s="813"/>
      <c r="F25" s="813"/>
      <c r="G25" s="813"/>
      <c r="H25" s="813">
        <v>3</v>
      </c>
      <c r="I25" s="813"/>
      <c r="J25" s="813"/>
      <c r="K25" s="813"/>
      <c r="L25" s="813"/>
      <c r="M25" s="813"/>
      <c r="N25" s="813"/>
      <c r="O25" s="813"/>
      <c r="P25" s="813"/>
      <c r="Q25" s="813"/>
      <c r="R25" s="813"/>
      <c r="S25" s="842">
        <v>4</v>
      </c>
      <c r="T25" s="842"/>
      <c r="U25" s="842"/>
      <c r="V25" s="842">
        <v>5</v>
      </c>
      <c r="W25" s="842"/>
      <c r="X25" s="842"/>
      <c r="Y25" s="842"/>
      <c r="Z25" s="842">
        <v>6</v>
      </c>
      <c r="AA25" s="842"/>
      <c r="AB25" s="842"/>
      <c r="AC25" s="842"/>
      <c r="AD25" s="842"/>
      <c r="AE25" s="850">
        <v>7</v>
      </c>
      <c r="AF25" s="850"/>
      <c r="AG25" s="850"/>
      <c r="AH25" s="850"/>
      <c r="AI25" s="850"/>
      <c r="AJ25" s="842">
        <v>8</v>
      </c>
      <c r="AK25" s="842"/>
      <c r="AL25" s="842"/>
      <c r="AM25" s="842"/>
      <c r="AN25" s="842"/>
      <c r="AO25" s="842">
        <v>9</v>
      </c>
      <c r="AP25" s="842"/>
      <c r="AQ25" s="842"/>
      <c r="AR25" s="842"/>
      <c r="AS25" s="842"/>
      <c r="AT25" s="813">
        <v>10</v>
      </c>
      <c r="AU25" s="813"/>
      <c r="AV25" s="813"/>
      <c r="AW25" s="813"/>
      <c r="AX25" s="813"/>
    </row>
    <row r="26" spans="1:50" ht="13.5" customHeight="1" thickBot="1">
      <c r="A26" s="843"/>
      <c r="B26" s="843"/>
      <c r="C26" s="843"/>
      <c r="D26" s="843"/>
      <c r="E26" s="843"/>
      <c r="F26" s="843"/>
      <c r="G26" s="843"/>
      <c r="H26" s="841" t="s">
        <v>321</v>
      </c>
      <c r="I26" s="841"/>
      <c r="J26" s="841"/>
      <c r="K26" s="841"/>
      <c r="L26" s="841"/>
      <c r="M26" s="841"/>
      <c r="N26" s="841"/>
      <c r="O26" s="841"/>
      <c r="P26" s="841"/>
      <c r="Q26" s="841"/>
      <c r="R26" s="828"/>
      <c r="S26" s="846"/>
      <c r="T26" s="847"/>
      <c r="U26" s="847"/>
      <c r="V26" s="839">
        <v>0</v>
      </c>
      <c r="W26" s="839"/>
      <c r="X26" s="839"/>
      <c r="Y26" s="839"/>
      <c r="Z26" s="839">
        <v>3</v>
      </c>
      <c r="AA26" s="839"/>
      <c r="AB26" s="839"/>
      <c r="AC26" s="839"/>
      <c r="AD26" s="839"/>
      <c r="AE26" s="838">
        <f>Z26*V26</f>
        <v>0</v>
      </c>
      <c r="AF26" s="838"/>
      <c r="AG26" s="838"/>
      <c r="AH26" s="838"/>
      <c r="AI26" s="838"/>
      <c r="AJ26" s="839">
        <v>3</v>
      </c>
      <c r="AK26" s="839"/>
      <c r="AL26" s="839"/>
      <c r="AM26" s="839"/>
      <c r="AN26" s="839"/>
      <c r="AO26" s="839">
        <f>AJ26*V26</f>
        <v>0</v>
      </c>
      <c r="AP26" s="839"/>
      <c r="AQ26" s="839"/>
      <c r="AR26" s="839"/>
      <c r="AS26" s="840"/>
      <c r="AT26" s="824"/>
      <c r="AU26" s="841"/>
      <c r="AV26" s="841"/>
      <c r="AW26" s="841"/>
      <c r="AX26" s="841"/>
    </row>
    <row r="27" spans="1:50" ht="13.5" customHeight="1" thickBot="1">
      <c r="A27" s="843"/>
      <c r="B27" s="843"/>
      <c r="C27" s="843"/>
      <c r="D27" s="843"/>
      <c r="E27" s="843"/>
      <c r="F27" s="843"/>
      <c r="G27" s="843"/>
      <c r="H27" s="841"/>
      <c r="I27" s="841"/>
      <c r="J27" s="841"/>
      <c r="K27" s="841"/>
      <c r="L27" s="841"/>
      <c r="M27" s="841"/>
      <c r="N27" s="841"/>
      <c r="O27" s="841"/>
      <c r="P27" s="841"/>
      <c r="Q27" s="841"/>
      <c r="R27" s="828"/>
      <c r="S27" s="844"/>
      <c r="T27" s="843"/>
      <c r="U27" s="843"/>
      <c r="V27" s="813"/>
      <c r="W27" s="813"/>
      <c r="X27" s="813"/>
      <c r="Y27" s="813"/>
      <c r="Z27" s="813"/>
      <c r="AA27" s="813"/>
      <c r="AB27" s="813"/>
      <c r="AC27" s="813"/>
      <c r="AD27" s="813"/>
      <c r="AE27" s="838">
        <f t="shared" ref="AE27:AE37" si="0">Z27*V27</f>
        <v>0</v>
      </c>
      <c r="AF27" s="838"/>
      <c r="AG27" s="838"/>
      <c r="AH27" s="838"/>
      <c r="AI27" s="838"/>
      <c r="AJ27" s="813"/>
      <c r="AK27" s="813"/>
      <c r="AL27" s="813"/>
      <c r="AM27" s="813"/>
      <c r="AN27" s="813"/>
      <c r="AO27" s="839">
        <f t="shared" ref="AO27:AO37" si="1">AJ27*V27</f>
        <v>0</v>
      </c>
      <c r="AP27" s="839"/>
      <c r="AQ27" s="839"/>
      <c r="AR27" s="839"/>
      <c r="AS27" s="840"/>
      <c r="AT27" s="824"/>
      <c r="AU27" s="841"/>
      <c r="AV27" s="841"/>
      <c r="AW27" s="841"/>
      <c r="AX27" s="841"/>
    </row>
    <row r="28" spans="1:50" ht="13.5" customHeight="1" thickBot="1">
      <c r="A28" s="843"/>
      <c r="B28" s="843"/>
      <c r="C28" s="843"/>
      <c r="D28" s="843"/>
      <c r="E28" s="843"/>
      <c r="F28" s="843"/>
      <c r="G28" s="843"/>
      <c r="H28" s="841" t="s">
        <v>376</v>
      </c>
      <c r="I28" s="841"/>
      <c r="J28" s="841"/>
      <c r="K28" s="841"/>
      <c r="L28" s="841"/>
      <c r="M28" s="841"/>
      <c r="N28" s="841"/>
      <c r="O28" s="841"/>
      <c r="P28" s="841"/>
      <c r="Q28" s="841"/>
      <c r="R28" s="828"/>
      <c r="S28" s="844"/>
      <c r="T28" s="843"/>
      <c r="U28" s="843"/>
      <c r="V28" s="813">
        <v>100.5</v>
      </c>
      <c r="W28" s="813"/>
      <c r="X28" s="813"/>
      <c r="Y28" s="813"/>
      <c r="Z28" s="813">
        <v>5.5</v>
      </c>
      <c r="AA28" s="813"/>
      <c r="AB28" s="813"/>
      <c r="AC28" s="813"/>
      <c r="AD28" s="813"/>
      <c r="AE28" s="838">
        <f t="shared" si="0"/>
        <v>552.75</v>
      </c>
      <c r="AF28" s="838"/>
      <c r="AG28" s="838"/>
      <c r="AH28" s="838"/>
      <c r="AI28" s="838"/>
      <c r="AJ28" s="845">
        <v>3.66</v>
      </c>
      <c r="AK28" s="845"/>
      <c r="AL28" s="845"/>
      <c r="AM28" s="845"/>
      <c r="AN28" s="845"/>
      <c r="AO28" s="839">
        <f t="shared" si="1"/>
        <v>367.83000000000004</v>
      </c>
      <c r="AP28" s="839"/>
      <c r="AQ28" s="839"/>
      <c r="AR28" s="839"/>
      <c r="AS28" s="840"/>
      <c r="AT28" s="824"/>
      <c r="AU28" s="841"/>
      <c r="AV28" s="841"/>
      <c r="AW28" s="841"/>
      <c r="AX28" s="841"/>
    </row>
    <row r="29" spans="1:50" ht="13.5" customHeight="1" thickBot="1">
      <c r="A29" s="825"/>
      <c r="B29" s="826"/>
      <c r="C29" s="827"/>
      <c r="D29" s="825"/>
      <c r="E29" s="826"/>
      <c r="F29" s="826"/>
      <c r="G29" s="827"/>
      <c r="H29" s="828" t="s">
        <v>378</v>
      </c>
      <c r="I29" s="823"/>
      <c r="J29" s="823"/>
      <c r="K29" s="823"/>
      <c r="L29" s="823"/>
      <c r="M29" s="823"/>
      <c r="N29" s="823"/>
      <c r="O29" s="823"/>
      <c r="P29" s="823"/>
      <c r="Q29" s="823"/>
      <c r="R29" s="823"/>
      <c r="S29" s="829"/>
      <c r="T29" s="826"/>
      <c r="U29" s="827"/>
      <c r="V29" s="818">
        <v>18</v>
      </c>
      <c r="W29" s="819"/>
      <c r="X29" s="819"/>
      <c r="Y29" s="820"/>
      <c r="Z29" s="818">
        <v>41.53</v>
      </c>
      <c r="AA29" s="819"/>
      <c r="AB29" s="819"/>
      <c r="AC29" s="819"/>
      <c r="AD29" s="820"/>
      <c r="AE29" s="838">
        <f t="shared" si="0"/>
        <v>747.54</v>
      </c>
      <c r="AF29" s="838"/>
      <c r="AG29" s="838"/>
      <c r="AH29" s="838"/>
      <c r="AI29" s="838"/>
      <c r="AJ29" s="818">
        <v>27.68</v>
      </c>
      <c r="AK29" s="819"/>
      <c r="AL29" s="819"/>
      <c r="AM29" s="819"/>
      <c r="AN29" s="820"/>
      <c r="AO29" s="839">
        <f t="shared" si="1"/>
        <v>498.24</v>
      </c>
      <c r="AP29" s="839"/>
      <c r="AQ29" s="839"/>
      <c r="AR29" s="839"/>
      <c r="AS29" s="840"/>
      <c r="AT29" s="823"/>
      <c r="AU29" s="823"/>
      <c r="AV29" s="823"/>
      <c r="AW29" s="823"/>
      <c r="AX29" s="824"/>
    </row>
    <row r="30" spans="1:50" ht="13.5" customHeight="1" thickBot="1">
      <c r="A30" s="825"/>
      <c r="B30" s="826"/>
      <c r="C30" s="827"/>
      <c r="D30" s="825"/>
      <c r="E30" s="826"/>
      <c r="F30" s="826"/>
      <c r="G30" s="827"/>
      <c r="H30" s="828" t="s">
        <v>397</v>
      </c>
      <c r="I30" s="823"/>
      <c r="J30" s="823"/>
      <c r="K30" s="823"/>
      <c r="L30" s="823"/>
      <c r="M30" s="823"/>
      <c r="N30" s="823"/>
      <c r="O30" s="823"/>
      <c r="P30" s="823"/>
      <c r="Q30" s="823"/>
      <c r="R30" s="823"/>
      <c r="S30" s="829"/>
      <c r="T30" s="826"/>
      <c r="U30" s="827"/>
      <c r="V30" s="818">
        <v>101</v>
      </c>
      <c r="W30" s="819"/>
      <c r="X30" s="819"/>
      <c r="Y30" s="820"/>
      <c r="Z30" s="818">
        <v>67.14</v>
      </c>
      <c r="AA30" s="819"/>
      <c r="AB30" s="819"/>
      <c r="AC30" s="819"/>
      <c r="AD30" s="820"/>
      <c r="AE30" s="838">
        <f t="shared" si="0"/>
        <v>6781.14</v>
      </c>
      <c r="AF30" s="838"/>
      <c r="AG30" s="838"/>
      <c r="AH30" s="838"/>
      <c r="AI30" s="838"/>
      <c r="AJ30" s="818">
        <v>44.76</v>
      </c>
      <c r="AK30" s="819"/>
      <c r="AL30" s="819"/>
      <c r="AM30" s="819"/>
      <c r="AN30" s="820"/>
      <c r="AO30" s="839">
        <f t="shared" si="1"/>
        <v>4520.76</v>
      </c>
      <c r="AP30" s="839"/>
      <c r="AQ30" s="839"/>
      <c r="AR30" s="839"/>
      <c r="AS30" s="840"/>
      <c r="AT30" s="823"/>
      <c r="AU30" s="823"/>
      <c r="AV30" s="823"/>
      <c r="AW30" s="823"/>
      <c r="AX30" s="824"/>
    </row>
    <row r="31" spans="1:50" ht="13.5" customHeight="1" thickBot="1">
      <c r="A31" s="825"/>
      <c r="B31" s="826"/>
      <c r="C31" s="827"/>
      <c r="D31" s="825"/>
      <c r="E31" s="826"/>
      <c r="F31" s="826"/>
      <c r="G31" s="827"/>
      <c r="H31" s="828" t="s">
        <v>327</v>
      </c>
      <c r="I31" s="823"/>
      <c r="J31" s="823"/>
      <c r="K31" s="823"/>
      <c r="L31" s="823"/>
      <c r="M31" s="823"/>
      <c r="N31" s="823"/>
      <c r="O31" s="823"/>
      <c r="P31" s="823"/>
      <c r="Q31" s="823"/>
      <c r="R31" s="823"/>
      <c r="S31" s="829"/>
      <c r="T31" s="826"/>
      <c r="U31" s="827"/>
      <c r="V31" s="818">
        <v>101</v>
      </c>
      <c r="W31" s="819"/>
      <c r="X31" s="819"/>
      <c r="Y31" s="820"/>
      <c r="Z31" s="818">
        <v>4.0999999999999996</v>
      </c>
      <c r="AA31" s="819"/>
      <c r="AB31" s="819"/>
      <c r="AC31" s="819"/>
      <c r="AD31" s="820"/>
      <c r="AE31" s="838">
        <f t="shared" si="0"/>
        <v>414.09999999999997</v>
      </c>
      <c r="AF31" s="838"/>
      <c r="AG31" s="838"/>
      <c r="AH31" s="838"/>
      <c r="AI31" s="838"/>
      <c r="AJ31" s="818">
        <v>4.0999999999999996</v>
      </c>
      <c r="AK31" s="819"/>
      <c r="AL31" s="819"/>
      <c r="AM31" s="819"/>
      <c r="AN31" s="820"/>
      <c r="AO31" s="839">
        <f t="shared" si="1"/>
        <v>414.09999999999997</v>
      </c>
      <c r="AP31" s="839"/>
      <c r="AQ31" s="839"/>
      <c r="AR31" s="839"/>
      <c r="AS31" s="840"/>
      <c r="AT31" s="823"/>
      <c r="AU31" s="823"/>
      <c r="AV31" s="823"/>
      <c r="AW31" s="823"/>
      <c r="AX31" s="824"/>
    </row>
    <row r="32" spans="1:50" ht="13.5" customHeight="1" thickBot="1">
      <c r="A32" s="825"/>
      <c r="B32" s="826"/>
      <c r="C32" s="827"/>
      <c r="D32" s="825"/>
      <c r="E32" s="826"/>
      <c r="F32" s="826"/>
      <c r="G32" s="827"/>
      <c r="H32" s="828" t="s">
        <v>322</v>
      </c>
      <c r="I32" s="823"/>
      <c r="J32" s="823"/>
      <c r="K32" s="823"/>
      <c r="L32" s="823"/>
      <c r="M32" s="823"/>
      <c r="N32" s="823"/>
      <c r="O32" s="823"/>
      <c r="P32" s="823"/>
      <c r="Q32" s="823"/>
      <c r="R32" s="823"/>
      <c r="S32" s="829"/>
      <c r="T32" s="826"/>
      <c r="U32" s="827"/>
      <c r="V32" s="818">
        <v>119.5</v>
      </c>
      <c r="W32" s="819"/>
      <c r="X32" s="819"/>
      <c r="Y32" s="820"/>
      <c r="Z32" s="818">
        <v>1.9</v>
      </c>
      <c r="AA32" s="819"/>
      <c r="AB32" s="819"/>
      <c r="AC32" s="819"/>
      <c r="AD32" s="820"/>
      <c r="AE32" s="838">
        <f t="shared" si="0"/>
        <v>227.04999999999998</v>
      </c>
      <c r="AF32" s="838"/>
      <c r="AG32" s="838"/>
      <c r="AH32" s="838"/>
      <c r="AI32" s="838"/>
      <c r="AJ32" s="818">
        <v>1.3</v>
      </c>
      <c r="AK32" s="819"/>
      <c r="AL32" s="819"/>
      <c r="AM32" s="819"/>
      <c r="AN32" s="820"/>
      <c r="AO32" s="839">
        <f t="shared" si="1"/>
        <v>155.35</v>
      </c>
      <c r="AP32" s="839"/>
      <c r="AQ32" s="839"/>
      <c r="AR32" s="839"/>
      <c r="AS32" s="840"/>
      <c r="AT32" s="823"/>
      <c r="AU32" s="823"/>
      <c r="AV32" s="823"/>
      <c r="AW32" s="823"/>
      <c r="AX32" s="824"/>
    </row>
    <row r="33" spans="1:50" ht="13.5" customHeight="1" thickBot="1">
      <c r="A33" s="825"/>
      <c r="B33" s="826"/>
      <c r="C33" s="827"/>
      <c r="D33" s="825"/>
      <c r="E33" s="826"/>
      <c r="F33" s="826"/>
      <c r="G33" s="827"/>
      <c r="H33" s="828" t="s">
        <v>398</v>
      </c>
      <c r="I33" s="823"/>
      <c r="J33" s="823"/>
      <c r="K33" s="823"/>
      <c r="L33" s="823"/>
      <c r="M33" s="823"/>
      <c r="N33" s="823"/>
      <c r="O33" s="823"/>
      <c r="P33" s="823"/>
      <c r="Q33" s="823"/>
      <c r="R33" s="823"/>
      <c r="S33" s="829"/>
      <c r="T33" s="826"/>
      <c r="U33" s="827"/>
      <c r="V33" s="818">
        <v>101</v>
      </c>
      <c r="W33" s="819"/>
      <c r="X33" s="819"/>
      <c r="Y33" s="820"/>
      <c r="Z33" s="818">
        <v>9.1999999999999993</v>
      </c>
      <c r="AA33" s="819"/>
      <c r="AB33" s="819"/>
      <c r="AC33" s="819"/>
      <c r="AD33" s="820"/>
      <c r="AE33" s="838">
        <f t="shared" si="0"/>
        <v>929.19999999999993</v>
      </c>
      <c r="AF33" s="838"/>
      <c r="AG33" s="838"/>
      <c r="AH33" s="838"/>
      <c r="AI33" s="838"/>
      <c r="AJ33" s="818">
        <v>6.1</v>
      </c>
      <c r="AK33" s="819"/>
      <c r="AL33" s="819"/>
      <c r="AM33" s="819"/>
      <c r="AN33" s="820"/>
      <c r="AO33" s="839">
        <f t="shared" si="1"/>
        <v>616.09999999999991</v>
      </c>
      <c r="AP33" s="839"/>
      <c r="AQ33" s="839"/>
      <c r="AR33" s="839"/>
      <c r="AS33" s="840"/>
      <c r="AT33" s="823"/>
      <c r="AU33" s="823"/>
      <c r="AV33" s="823"/>
      <c r="AW33" s="823"/>
      <c r="AX33" s="824"/>
    </row>
    <row r="34" spans="1:50" ht="13.5" customHeight="1" thickBot="1">
      <c r="A34" s="825"/>
      <c r="B34" s="826"/>
      <c r="C34" s="827"/>
      <c r="D34" s="825"/>
      <c r="E34" s="826"/>
      <c r="F34" s="826"/>
      <c r="G34" s="827"/>
      <c r="H34" s="832" t="s">
        <v>355</v>
      </c>
      <c r="I34" s="833"/>
      <c r="J34" s="833"/>
      <c r="K34" s="833"/>
      <c r="L34" s="833"/>
      <c r="M34" s="833"/>
      <c r="N34" s="833"/>
      <c r="O34" s="833"/>
      <c r="P34" s="833"/>
      <c r="Q34" s="833"/>
      <c r="R34" s="834"/>
      <c r="S34" s="829"/>
      <c r="T34" s="826"/>
      <c r="U34" s="827"/>
      <c r="V34" s="818">
        <v>18</v>
      </c>
      <c r="W34" s="819"/>
      <c r="X34" s="819"/>
      <c r="Y34" s="820"/>
      <c r="Z34" s="818">
        <v>1.9</v>
      </c>
      <c r="AA34" s="819"/>
      <c r="AB34" s="819"/>
      <c r="AC34" s="819"/>
      <c r="AD34" s="820"/>
      <c r="AE34" s="838">
        <f>Z34*V34</f>
        <v>34.199999999999996</v>
      </c>
      <c r="AF34" s="838"/>
      <c r="AG34" s="838"/>
      <c r="AH34" s="838"/>
      <c r="AI34" s="838"/>
      <c r="AJ34" s="818">
        <v>1.9</v>
      </c>
      <c r="AK34" s="819"/>
      <c r="AL34" s="819"/>
      <c r="AM34" s="819"/>
      <c r="AN34" s="820"/>
      <c r="AO34" s="839">
        <f t="shared" si="1"/>
        <v>34.199999999999996</v>
      </c>
      <c r="AP34" s="839"/>
      <c r="AQ34" s="839"/>
      <c r="AR34" s="839"/>
      <c r="AS34" s="840"/>
      <c r="AT34" s="885"/>
      <c r="AU34" s="886"/>
      <c r="AV34" s="886"/>
      <c r="AW34" s="886"/>
      <c r="AX34" s="887"/>
    </row>
    <row r="35" spans="1:50" ht="12.75" customHeight="1">
      <c r="A35" s="825"/>
      <c r="B35" s="826"/>
      <c r="C35" s="827"/>
      <c r="D35" s="825"/>
      <c r="E35" s="826"/>
      <c r="F35" s="826"/>
      <c r="G35" s="827"/>
      <c r="H35" s="835"/>
      <c r="I35" s="836"/>
      <c r="J35" s="836"/>
      <c r="K35" s="836"/>
      <c r="L35" s="836"/>
      <c r="M35" s="836"/>
      <c r="N35" s="836"/>
      <c r="O35" s="836"/>
      <c r="P35" s="836"/>
      <c r="Q35" s="836"/>
      <c r="R35" s="837"/>
      <c r="S35" s="829"/>
      <c r="T35" s="826"/>
      <c r="U35" s="827"/>
      <c r="V35" s="818"/>
      <c r="W35" s="819"/>
      <c r="X35" s="819"/>
      <c r="Y35" s="820"/>
      <c r="Z35" s="818"/>
      <c r="AA35" s="819"/>
      <c r="AB35" s="819"/>
      <c r="AC35" s="819"/>
      <c r="AD35" s="820"/>
      <c r="AE35" s="838">
        <f t="shared" si="0"/>
        <v>0</v>
      </c>
      <c r="AF35" s="838"/>
      <c r="AG35" s="838"/>
      <c r="AH35" s="838"/>
      <c r="AI35" s="838"/>
      <c r="AJ35" s="818"/>
      <c r="AK35" s="819"/>
      <c r="AL35" s="819"/>
      <c r="AM35" s="819"/>
      <c r="AN35" s="820"/>
      <c r="AO35" s="839">
        <f t="shared" si="1"/>
        <v>0</v>
      </c>
      <c r="AP35" s="839"/>
      <c r="AQ35" s="839"/>
      <c r="AR35" s="839"/>
      <c r="AS35" s="840"/>
      <c r="AT35" s="885"/>
      <c r="AU35" s="886"/>
      <c r="AV35" s="886"/>
      <c r="AW35" s="886"/>
      <c r="AX35" s="887"/>
    </row>
    <row r="36" spans="1:50" ht="12.75" customHeight="1">
      <c r="A36" s="825"/>
      <c r="B36" s="826"/>
      <c r="C36" s="827"/>
      <c r="D36" s="825"/>
      <c r="E36" s="826"/>
      <c r="F36" s="826"/>
      <c r="G36" s="827"/>
      <c r="H36" s="828"/>
      <c r="I36" s="823"/>
      <c r="J36" s="823"/>
      <c r="K36" s="823"/>
      <c r="L36" s="823"/>
      <c r="M36" s="823"/>
      <c r="N36" s="823"/>
      <c r="O36" s="823"/>
      <c r="P36" s="823"/>
      <c r="Q36" s="823"/>
      <c r="R36" s="823"/>
      <c r="S36" s="829"/>
      <c r="T36" s="826"/>
      <c r="U36" s="827"/>
      <c r="V36" s="818"/>
      <c r="W36" s="819"/>
      <c r="X36" s="819"/>
      <c r="Y36" s="820"/>
      <c r="Z36" s="818"/>
      <c r="AA36" s="819"/>
      <c r="AB36" s="819"/>
      <c r="AC36" s="819"/>
      <c r="AD36" s="820"/>
      <c r="AE36" s="815">
        <f t="shared" si="0"/>
        <v>0</v>
      </c>
      <c r="AF36" s="816"/>
      <c r="AG36" s="816"/>
      <c r="AH36" s="816"/>
      <c r="AI36" s="817"/>
      <c r="AJ36" s="818"/>
      <c r="AK36" s="819"/>
      <c r="AL36" s="819"/>
      <c r="AM36" s="819"/>
      <c r="AN36" s="820"/>
      <c r="AO36" s="818">
        <f t="shared" si="1"/>
        <v>0</v>
      </c>
      <c r="AP36" s="819"/>
      <c r="AQ36" s="819"/>
      <c r="AR36" s="819"/>
      <c r="AS36" s="821"/>
      <c r="AT36" s="823"/>
      <c r="AU36" s="823"/>
      <c r="AV36" s="823"/>
      <c r="AW36" s="823"/>
      <c r="AX36" s="824"/>
    </row>
    <row r="37" spans="1:50" ht="13.5" customHeight="1" thickBot="1">
      <c r="A37" s="825"/>
      <c r="B37" s="826"/>
      <c r="C37" s="827"/>
      <c r="D37" s="825"/>
      <c r="E37" s="826"/>
      <c r="F37" s="826"/>
      <c r="G37" s="827"/>
      <c r="H37" s="828"/>
      <c r="I37" s="823"/>
      <c r="J37" s="823"/>
      <c r="K37" s="823"/>
      <c r="L37" s="823"/>
      <c r="M37" s="823"/>
      <c r="N37" s="823"/>
      <c r="O37" s="823"/>
      <c r="P37" s="823"/>
      <c r="Q37" s="823"/>
      <c r="R37" s="823"/>
      <c r="S37" s="829"/>
      <c r="T37" s="826"/>
      <c r="U37" s="827"/>
      <c r="V37" s="818"/>
      <c r="W37" s="819"/>
      <c r="X37" s="819"/>
      <c r="Y37" s="820"/>
      <c r="Z37" s="818"/>
      <c r="AA37" s="819"/>
      <c r="AB37" s="819"/>
      <c r="AC37" s="819"/>
      <c r="AD37" s="820"/>
      <c r="AE37" s="815">
        <f t="shared" si="0"/>
        <v>0</v>
      </c>
      <c r="AF37" s="816"/>
      <c r="AG37" s="816"/>
      <c r="AH37" s="816"/>
      <c r="AI37" s="817"/>
      <c r="AJ37" s="818"/>
      <c r="AK37" s="819"/>
      <c r="AL37" s="819"/>
      <c r="AM37" s="819"/>
      <c r="AN37" s="820"/>
      <c r="AO37" s="818">
        <f t="shared" si="1"/>
        <v>0</v>
      </c>
      <c r="AP37" s="819"/>
      <c r="AQ37" s="819"/>
      <c r="AR37" s="819"/>
      <c r="AS37" s="821"/>
      <c r="AT37" s="823"/>
      <c r="AU37" s="823"/>
      <c r="AV37" s="823"/>
      <c r="AW37" s="823"/>
      <c r="AX37" s="824"/>
    </row>
    <row r="38" spans="1:50">
      <c r="A38" s="808"/>
      <c r="B38" s="808"/>
      <c r="C38" s="808"/>
      <c r="D38" s="808"/>
      <c r="E38" s="808"/>
      <c r="F38" s="808"/>
      <c r="G38" s="808"/>
      <c r="H38" s="808"/>
      <c r="I38" s="808"/>
      <c r="J38" s="808"/>
      <c r="K38" s="808"/>
      <c r="L38" s="808"/>
      <c r="M38" s="808"/>
      <c r="N38" s="808"/>
      <c r="O38" s="808"/>
      <c r="P38" s="808"/>
      <c r="Q38" s="808"/>
      <c r="R38" s="808"/>
      <c r="S38" s="830" t="s">
        <v>105</v>
      </c>
      <c r="T38" s="830"/>
      <c r="U38" s="830"/>
      <c r="V38" s="831"/>
      <c r="W38" s="803"/>
      <c r="X38" s="803"/>
      <c r="Y38" s="804"/>
      <c r="Z38" s="802" t="s">
        <v>149</v>
      </c>
      <c r="AA38" s="803"/>
      <c r="AB38" s="803"/>
      <c r="AC38" s="803"/>
      <c r="AD38" s="804"/>
      <c r="AE38" s="799">
        <f>SUM(AE26:AI37)</f>
        <v>9685.9800000000014</v>
      </c>
      <c r="AF38" s="800"/>
      <c r="AG38" s="800"/>
      <c r="AH38" s="800"/>
      <c r="AI38" s="801"/>
      <c r="AJ38" s="802" t="s">
        <v>149</v>
      </c>
      <c r="AK38" s="803"/>
      <c r="AL38" s="803"/>
      <c r="AM38" s="803"/>
      <c r="AN38" s="804"/>
      <c r="AO38" s="805">
        <f>SUM(AO26:AS37)</f>
        <v>6606.5800000000008</v>
      </c>
      <c r="AP38" s="806"/>
      <c r="AQ38" s="806"/>
      <c r="AR38" s="806"/>
      <c r="AS38" s="807"/>
      <c r="AT38" s="808"/>
      <c r="AU38" s="808"/>
      <c r="AV38" s="808"/>
      <c r="AW38" s="808"/>
      <c r="AX38" s="808"/>
    </row>
    <row r="39" spans="1:50">
      <c r="A39" s="808"/>
      <c r="B39" s="808"/>
      <c r="C39" s="808"/>
      <c r="D39" s="808"/>
      <c r="E39" s="808"/>
      <c r="F39" s="808"/>
      <c r="G39" s="808"/>
      <c r="H39" s="808"/>
      <c r="I39" s="808"/>
      <c r="J39" s="808"/>
      <c r="K39" s="808"/>
      <c r="L39" s="808"/>
      <c r="M39" s="808"/>
      <c r="N39" s="808"/>
      <c r="O39" s="808"/>
      <c r="P39" s="808"/>
      <c r="Q39" s="808"/>
      <c r="R39" s="808"/>
      <c r="S39" s="812" t="s">
        <v>92</v>
      </c>
      <c r="T39" s="812"/>
      <c r="U39" s="812"/>
      <c r="V39" s="813"/>
      <c r="W39" s="813"/>
      <c r="X39" s="813"/>
      <c r="Y39" s="813"/>
      <c r="Z39" s="814" t="s">
        <v>149</v>
      </c>
      <c r="AA39" s="813"/>
      <c r="AB39" s="813"/>
      <c r="AC39" s="813"/>
      <c r="AD39" s="813"/>
      <c r="AE39" s="822"/>
      <c r="AF39" s="822"/>
      <c r="AG39" s="822"/>
      <c r="AH39" s="822"/>
      <c r="AI39" s="822"/>
      <c r="AJ39" s="814" t="s">
        <v>149</v>
      </c>
      <c r="AK39" s="813"/>
      <c r="AL39" s="813"/>
      <c r="AM39" s="813"/>
      <c r="AN39" s="813"/>
      <c r="AO39" s="813"/>
      <c r="AP39" s="813"/>
      <c r="AQ39" s="813"/>
      <c r="AR39" s="813"/>
      <c r="AS39" s="813"/>
      <c r="AT39" s="808"/>
      <c r="AU39" s="808"/>
      <c r="AV39" s="808"/>
      <c r="AW39" s="808"/>
      <c r="AX39" s="808"/>
    </row>
    <row r="40" spans="1:50">
      <c r="A40" s="133" t="s">
        <v>150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</row>
    <row r="41" spans="1:50">
      <c r="A41" s="64" t="s">
        <v>151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59"/>
      <c r="O41" s="59"/>
      <c r="P41" s="59"/>
      <c r="Q41" s="59"/>
      <c r="R41" s="811"/>
      <c r="S41" s="811"/>
      <c r="T41" s="811"/>
      <c r="U41" s="811"/>
      <c r="V41" s="811"/>
      <c r="W41" s="811"/>
      <c r="X41" s="811"/>
      <c r="Y41" s="811"/>
      <c r="Z41" s="811"/>
      <c r="AA41" s="811"/>
      <c r="AB41" s="67"/>
      <c r="AC41" s="811" t="s">
        <v>271</v>
      </c>
      <c r="AD41" s="811"/>
      <c r="AE41" s="811"/>
      <c r="AF41" s="811"/>
      <c r="AG41" s="811"/>
      <c r="AH41" s="811"/>
      <c r="AI41" s="811"/>
      <c r="AJ41" s="811"/>
      <c r="AK41" s="811"/>
      <c r="AL41" s="811"/>
      <c r="AM41" s="811"/>
      <c r="AN41" s="811"/>
      <c r="AO41" s="811"/>
      <c r="AP41" s="811"/>
      <c r="AQ41" s="811"/>
      <c r="AR41" s="811"/>
      <c r="AS41" s="811"/>
      <c r="AT41" s="811"/>
      <c r="AU41" s="811"/>
      <c r="AV41" s="811"/>
      <c r="AW41" s="811"/>
      <c r="AX41" s="811"/>
    </row>
    <row r="42" spans="1:50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75"/>
      <c r="Q42" s="75"/>
      <c r="R42" s="798" t="s">
        <v>133</v>
      </c>
      <c r="S42" s="798"/>
      <c r="T42" s="798"/>
      <c r="U42" s="798"/>
      <c r="V42" s="798"/>
      <c r="W42" s="798"/>
      <c r="X42" s="798"/>
      <c r="Y42" s="798"/>
      <c r="Z42" s="798"/>
      <c r="AA42" s="798"/>
      <c r="AB42" s="76"/>
      <c r="AC42" s="798" t="s">
        <v>134</v>
      </c>
      <c r="AD42" s="798"/>
      <c r="AE42" s="798"/>
      <c r="AF42" s="798"/>
      <c r="AG42" s="798"/>
      <c r="AH42" s="798"/>
      <c r="AI42" s="798"/>
      <c r="AJ42" s="798"/>
      <c r="AK42" s="798"/>
      <c r="AL42" s="798"/>
      <c r="AM42" s="798"/>
      <c r="AN42" s="798"/>
      <c r="AO42" s="798"/>
      <c r="AP42" s="798"/>
      <c r="AQ42" s="798"/>
      <c r="AR42" s="798"/>
      <c r="AS42" s="798"/>
      <c r="AT42" s="798"/>
      <c r="AU42" s="798"/>
      <c r="AV42" s="798"/>
      <c r="AW42" s="798"/>
      <c r="AX42" s="798"/>
    </row>
    <row r="43" spans="1:50">
      <c r="A43" s="133"/>
      <c r="B43" s="133"/>
      <c r="C43" s="133"/>
      <c r="D43" s="133"/>
      <c r="E43" s="133"/>
      <c r="F43" s="133"/>
      <c r="G43" s="133"/>
      <c r="H43" s="811" t="s">
        <v>152</v>
      </c>
      <c r="I43" s="811"/>
      <c r="J43" s="811"/>
      <c r="K43" s="811"/>
      <c r="L43" s="811"/>
      <c r="M43" s="811"/>
      <c r="N43" s="811"/>
      <c r="O43" s="811"/>
      <c r="P43" s="811"/>
      <c r="Q43" s="811"/>
      <c r="R43" s="811"/>
      <c r="S43" s="64"/>
      <c r="T43" s="811"/>
      <c r="U43" s="811"/>
      <c r="V43" s="811"/>
      <c r="W43" s="811"/>
      <c r="X43" s="811"/>
      <c r="Y43" s="811"/>
      <c r="Z43" s="811"/>
      <c r="AA43" s="811"/>
      <c r="AB43" s="64"/>
      <c r="AC43" s="811" t="s">
        <v>271</v>
      </c>
      <c r="AD43" s="811"/>
      <c r="AE43" s="811"/>
      <c r="AF43" s="811"/>
      <c r="AG43" s="811"/>
      <c r="AH43" s="811"/>
      <c r="AI43" s="811"/>
      <c r="AJ43" s="811"/>
      <c r="AK43" s="811"/>
      <c r="AL43" s="811"/>
      <c r="AM43" s="811"/>
      <c r="AN43" s="811"/>
      <c r="AO43" s="811"/>
      <c r="AP43" s="811"/>
      <c r="AQ43" s="811"/>
      <c r="AR43" s="811"/>
      <c r="AS43" s="811"/>
      <c r="AT43" s="811"/>
      <c r="AU43" s="811"/>
      <c r="AV43" s="811"/>
      <c r="AW43" s="811"/>
      <c r="AX43" s="811"/>
    </row>
    <row r="44" spans="1:50">
      <c r="A44" s="59"/>
      <c r="B44" s="59"/>
      <c r="C44" s="59"/>
      <c r="D44" s="59"/>
      <c r="E44" s="59"/>
      <c r="F44" s="59"/>
      <c r="G44" s="59"/>
      <c r="H44" s="798" t="s">
        <v>130</v>
      </c>
      <c r="I44" s="798"/>
      <c r="J44" s="798"/>
      <c r="K44" s="798"/>
      <c r="L44" s="798"/>
      <c r="M44" s="798"/>
      <c r="N44" s="798"/>
      <c r="O44" s="798"/>
      <c r="P44" s="798"/>
      <c r="Q44" s="798"/>
      <c r="R44" s="798"/>
      <c r="S44" s="77"/>
      <c r="T44" s="798" t="s">
        <v>133</v>
      </c>
      <c r="U44" s="798"/>
      <c r="V44" s="798"/>
      <c r="W44" s="798"/>
      <c r="X44" s="798"/>
      <c r="Y44" s="798"/>
      <c r="Z44" s="798"/>
      <c r="AA44" s="798"/>
      <c r="AB44" s="77"/>
      <c r="AC44" s="798" t="s">
        <v>134</v>
      </c>
      <c r="AD44" s="798"/>
      <c r="AE44" s="798"/>
      <c r="AF44" s="798"/>
      <c r="AG44" s="798"/>
      <c r="AH44" s="798"/>
      <c r="AI44" s="798"/>
      <c r="AJ44" s="798"/>
      <c r="AK44" s="798"/>
      <c r="AL44" s="798"/>
      <c r="AM44" s="798"/>
      <c r="AN44" s="798"/>
      <c r="AO44" s="798"/>
      <c r="AP44" s="798"/>
      <c r="AQ44" s="798"/>
      <c r="AR44" s="798"/>
      <c r="AS44" s="798"/>
      <c r="AT44" s="798"/>
      <c r="AU44" s="798"/>
      <c r="AV44" s="798"/>
      <c r="AW44" s="798"/>
      <c r="AX44" s="798"/>
    </row>
    <row r="45" spans="1:50">
      <c r="A45" s="59"/>
      <c r="B45" s="59"/>
      <c r="C45" s="59"/>
      <c r="D45" s="59"/>
      <c r="E45" s="59"/>
      <c r="F45" s="59"/>
      <c r="G45" s="59"/>
      <c r="H45" s="811"/>
      <c r="I45" s="811"/>
      <c r="J45" s="811"/>
      <c r="K45" s="811"/>
      <c r="L45" s="811"/>
      <c r="M45" s="811"/>
      <c r="N45" s="811"/>
      <c r="O45" s="811"/>
      <c r="P45" s="811"/>
      <c r="Q45" s="811"/>
      <c r="R45" s="811"/>
      <c r="S45" s="67"/>
      <c r="T45" s="811"/>
      <c r="U45" s="811"/>
      <c r="V45" s="811"/>
      <c r="W45" s="811"/>
      <c r="X45" s="811"/>
      <c r="Y45" s="811"/>
      <c r="Z45" s="811"/>
      <c r="AA45" s="811"/>
      <c r="AB45" s="67"/>
      <c r="AC45" s="811"/>
      <c r="AD45" s="811"/>
      <c r="AE45" s="811"/>
      <c r="AF45" s="811"/>
      <c r="AG45" s="811"/>
      <c r="AH45" s="811"/>
      <c r="AI45" s="811"/>
      <c r="AJ45" s="811"/>
      <c r="AK45" s="811"/>
      <c r="AL45" s="811"/>
      <c r="AM45" s="811"/>
      <c r="AN45" s="811"/>
      <c r="AO45" s="811"/>
      <c r="AP45" s="811"/>
      <c r="AQ45" s="811"/>
      <c r="AR45" s="811"/>
      <c r="AS45" s="811"/>
      <c r="AT45" s="811"/>
      <c r="AU45" s="811"/>
      <c r="AV45" s="811"/>
      <c r="AW45" s="811"/>
      <c r="AX45" s="811"/>
    </row>
    <row r="46" spans="1:50">
      <c r="A46" s="59"/>
      <c r="B46" s="59"/>
      <c r="C46" s="59"/>
      <c r="D46" s="59"/>
      <c r="E46" s="59"/>
      <c r="F46" s="59"/>
      <c r="G46" s="59"/>
      <c r="H46" s="798" t="s">
        <v>130</v>
      </c>
      <c r="I46" s="798"/>
      <c r="J46" s="798"/>
      <c r="K46" s="798"/>
      <c r="L46" s="798"/>
      <c r="M46" s="798"/>
      <c r="N46" s="798"/>
      <c r="O46" s="798"/>
      <c r="P46" s="798"/>
      <c r="Q46" s="798"/>
      <c r="R46" s="798"/>
      <c r="S46" s="77"/>
      <c r="T46" s="798" t="s">
        <v>133</v>
      </c>
      <c r="U46" s="798"/>
      <c r="V46" s="798"/>
      <c r="W46" s="798"/>
      <c r="X46" s="798"/>
      <c r="Y46" s="798"/>
      <c r="Z46" s="798"/>
      <c r="AA46" s="798"/>
      <c r="AB46" s="77"/>
      <c r="AC46" s="798" t="s">
        <v>134</v>
      </c>
      <c r="AD46" s="798"/>
      <c r="AE46" s="798"/>
      <c r="AF46" s="798"/>
      <c r="AG46" s="798"/>
      <c r="AH46" s="798"/>
      <c r="AI46" s="798"/>
      <c r="AJ46" s="798"/>
      <c r="AK46" s="798"/>
      <c r="AL46" s="798"/>
      <c r="AM46" s="798"/>
      <c r="AN46" s="798"/>
      <c r="AO46" s="798"/>
      <c r="AP46" s="798"/>
      <c r="AQ46" s="798"/>
      <c r="AR46" s="798"/>
      <c r="AS46" s="798"/>
      <c r="AT46" s="798"/>
      <c r="AU46" s="798"/>
      <c r="AV46" s="798"/>
      <c r="AW46" s="798"/>
      <c r="AX46" s="798"/>
    </row>
    <row r="47" spans="1:50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75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</row>
    <row r="48" spans="1:50">
      <c r="A48" s="66" t="s">
        <v>153</v>
      </c>
      <c r="B48" s="133"/>
      <c r="C48" s="133"/>
      <c r="D48" s="133"/>
      <c r="E48" s="133"/>
      <c r="F48" s="133"/>
      <c r="G48" s="133"/>
      <c r="H48" s="133"/>
      <c r="I48" s="809" t="s">
        <v>399</v>
      </c>
      <c r="J48" s="809"/>
      <c r="K48" s="809"/>
      <c r="L48" s="809"/>
      <c r="M48" s="809"/>
      <c r="N48" s="809"/>
      <c r="O48" s="809"/>
      <c r="P48" s="809"/>
      <c r="Q48" s="809"/>
      <c r="R48" s="809"/>
      <c r="S48" s="809"/>
      <c r="T48" s="809"/>
      <c r="U48" s="809"/>
      <c r="V48" s="809"/>
      <c r="W48" s="809"/>
      <c r="X48" s="809"/>
      <c r="Y48" s="809"/>
      <c r="Z48" s="809"/>
      <c r="AA48" s="809"/>
      <c r="AB48" s="809"/>
      <c r="AC48" s="809"/>
      <c r="AD48" s="809"/>
      <c r="AE48" s="809"/>
      <c r="AF48" s="809"/>
      <c r="AG48" s="809"/>
      <c r="AH48" s="809"/>
      <c r="AI48" s="809"/>
      <c r="AJ48" s="809"/>
      <c r="AK48" s="809"/>
      <c r="AL48" s="809"/>
      <c r="AM48" s="809"/>
      <c r="AN48" s="809"/>
      <c r="AO48" s="809"/>
      <c r="AP48" s="809"/>
      <c r="AQ48" s="809"/>
      <c r="AR48" s="809"/>
      <c r="AS48" s="809"/>
      <c r="AT48" s="809"/>
      <c r="AU48" s="809"/>
      <c r="AV48" s="809"/>
      <c r="AW48" s="809"/>
      <c r="AX48" s="809"/>
    </row>
    <row r="49" spans="1:50">
      <c r="A49" s="133"/>
      <c r="B49" s="133"/>
      <c r="C49" s="133"/>
      <c r="D49" s="133"/>
      <c r="E49" s="133"/>
      <c r="F49" s="133"/>
      <c r="G49" s="133"/>
      <c r="H49" s="133"/>
      <c r="I49" s="798" t="s">
        <v>154</v>
      </c>
      <c r="J49" s="798"/>
      <c r="K49" s="798"/>
      <c r="L49" s="798"/>
      <c r="M49" s="798"/>
      <c r="N49" s="798"/>
      <c r="O49" s="798"/>
      <c r="P49" s="798"/>
      <c r="Q49" s="798"/>
      <c r="R49" s="798"/>
      <c r="S49" s="798"/>
      <c r="T49" s="798"/>
      <c r="U49" s="798"/>
      <c r="V49" s="798"/>
      <c r="W49" s="798"/>
      <c r="X49" s="798"/>
      <c r="Y49" s="798"/>
      <c r="Z49" s="798"/>
      <c r="AA49" s="798"/>
      <c r="AB49" s="798"/>
      <c r="AC49" s="798"/>
      <c r="AD49" s="798"/>
      <c r="AE49" s="798"/>
      <c r="AF49" s="798"/>
      <c r="AG49" s="798"/>
      <c r="AH49" s="798"/>
      <c r="AI49" s="798"/>
      <c r="AJ49" s="798"/>
      <c r="AK49" s="798"/>
      <c r="AL49" s="798"/>
      <c r="AM49" s="798"/>
      <c r="AN49" s="798"/>
      <c r="AO49" s="798"/>
      <c r="AP49" s="798"/>
      <c r="AQ49" s="798"/>
      <c r="AR49" s="798"/>
      <c r="AS49" s="798"/>
      <c r="AT49" s="798"/>
      <c r="AU49" s="798"/>
      <c r="AV49" s="798"/>
      <c r="AW49" s="798"/>
      <c r="AX49" s="798"/>
    </row>
    <row r="50" spans="1:50">
      <c r="A50" s="809"/>
      <c r="B50" s="809"/>
      <c r="C50" s="809"/>
      <c r="D50" s="809"/>
      <c r="E50" s="809"/>
      <c r="F50" s="809"/>
      <c r="G50" s="809"/>
      <c r="H50" s="809"/>
      <c r="I50" s="809"/>
      <c r="J50" s="809"/>
      <c r="K50" s="809"/>
      <c r="L50" s="809"/>
      <c r="M50" s="809"/>
      <c r="N50" s="809"/>
      <c r="O50" s="809"/>
      <c r="P50" s="809"/>
      <c r="Q50" s="809"/>
      <c r="R50" s="809"/>
      <c r="S50" s="809"/>
      <c r="T50" s="809"/>
      <c r="U50" s="809"/>
      <c r="V50" s="809"/>
      <c r="W50" s="809"/>
      <c r="X50" s="809"/>
      <c r="Y50" s="809"/>
      <c r="Z50" s="809"/>
      <c r="AA50" s="809"/>
      <c r="AB50" s="809"/>
      <c r="AC50" s="809"/>
      <c r="AD50" s="809"/>
      <c r="AE50" s="809"/>
      <c r="AF50" s="809"/>
      <c r="AG50" s="809"/>
      <c r="AH50" s="809"/>
      <c r="AI50" s="809"/>
      <c r="AJ50" s="809"/>
      <c r="AK50" s="809"/>
      <c r="AL50" s="809"/>
      <c r="AM50" s="809"/>
      <c r="AN50" s="809"/>
      <c r="AO50" s="809"/>
      <c r="AP50" s="810" t="s">
        <v>155</v>
      </c>
      <c r="AQ50" s="810"/>
      <c r="AR50" s="810"/>
      <c r="AS50" s="809">
        <v>98</v>
      </c>
      <c r="AT50" s="809"/>
      <c r="AU50" s="809"/>
      <c r="AV50" s="810" t="s">
        <v>156</v>
      </c>
      <c r="AW50" s="810"/>
      <c r="AX50" s="810"/>
    </row>
    <row r="51" spans="1:50">
      <c r="A51" s="133" t="s">
        <v>157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</row>
    <row r="52" spans="1:50">
      <c r="A52" s="133" t="s">
        <v>158</v>
      </c>
      <c r="B52" s="133"/>
      <c r="C52" s="133"/>
      <c r="D52" s="133"/>
      <c r="E52" s="809"/>
      <c r="F52" s="809"/>
      <c r="G52" s="809"/>
      <c r="H52" s="809"/>
      <c r="I52" s="809"/>
      <c r="J52" s="809"/>
      <c r="K52" s="809"/>
      <c r="L52" s="809"/>
      <c r="M52" s="809"/>
      <c r="N52" s="133"/>
      <c r="O52" s="809"/>
      <c r="P52" s="809"/>
      <c r="Q52" s="809"/>
      <c r="R52" s="809"/>
      <c r="S52" s="809"/>
      <c r="T52" s="809"/>
      <c r="U52" s="809"/>
      <c r="V52" s="809"/>
      <c r="W52" s="809"/>
      <c r="X52" s="809"/>
      <c r="Y52" s="809"/>
      <c r="Z52" s="809"/>
      <c r="AA52" s="809"/>
      <c r="AB52" s="809"/>
      <c r="AC52" s="809"/>
      <c r="AD52" s="809"/>
      <c r="AE52" s="809"/>
      <c r="AF52" s="809"/>
      <c r="AG52" s="809"/>
      <c r="AH52" s="809"/>
      <c r="AI52" s="809"/>
      <c r="AJ52" s="809"/>
      <c r="AK52" s="809"/>
      <c r="AL52" s="809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</row>
    <row r="53" spans="1:50">
      <c r="A53" s="66"/>
      <c r="B53" s="133"/>
      <c r="C53" s="133"/>
      <c r="D53" s="133"/>
      <c r="E53" s="798" t="s">
        <v>133</v>
      </c>
      <c r="F53" s="798"/>
      <c r="G53" s="798"/>
      <c r="H53" s="798"/>
      <c r="I53" s="798"/>
      <c r="J53" s="798"/>
      <c r="K53" s="798"/>
      <c r="L53" s="798"/>
      <c r="M53" s="798"/>
      <c r="N53" s="74"/>
      <c r="O53" s="798" t="s">
        <v>134</v>
      </c>
      <c r="P53" s="798"/>
      <c r="Q53" s="798"/>
      <c r="R53" s="798"/>
      <c r="S53" s="798"/>
      <c r="T53" s="798"/>
      <c r="U53" s="798"/>
      <c r="V53" s="798"/>
      <c r="W53" s="798"/>
      <c r="X53" s="798"/>
      <c r="Y53" s="798"/>
      <c r="Z53" s="798"/>
      <c r="AA53" s="798"/>
      <c r="AB53" s="798"/>
      <c r="AC53" s="798"/>
      <c r="AD53" s="798"/>
      <c r="AE53" s="798"/>
      <c r="AF53" s="798"/>
      <c r="AG53" s="798"/>
      <c r="AH53" s="798"/>
      <c r="AI53" s="798"/>
      <c r="AJ53" s="798"/>
      <c r="AK53" s="798"/>
      <c r="AL53" s="798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</row>
    <row r="54" spans="1:50">
      <c r="A54" s="133" t="s">
        <v>159</v>
      </c>
      <c r="B54" s="66"/>
      <c r="C54" s="66"/>
      <c r="D54" s="66"/>
      <c r="E54" s="66"/>
      <c r="F54" s="66"/>
      <c r="G54" s="66"/>
      <c r="H54" s="66"/>
      <c r="I54" s="66"/>
      <c r="J54" s="66"/>
      <c r="K54" s="809"/>
      <c r="L54" s="809"/>
      <c r="M54" s="809"/>
      <c r="N54" s="809"/>
      <c r="O54" s="809"/>
      <c r="P54" s="809"/>
      <c r="Q54" s="809"/>
      <c r="R54" s="809"/>
      <c r="S54" s="809"/>
      <c r="T54" s="133"/>
      <c r="U54" s="809"/>
      <c r="V54" s="809"/>
      <c r="W54" s="809"/>
      <c r="X54" s="809"/>
      <c r="Y54" s="809"/>
      <c r="Z54" s="809"/>
      <c r="AA54" s="809"/>
      <c r="AB54" s="809"/>
      <c r="AC54" s="809"/>
      <c r="AD54" s="809"/>
      <c r="AE54" s="809"/>
      <c r="AF54" s="809"/>
      <c r="AG54" s="809"/>
      <c r="AH54" s="809"/>
      <c r="AI54" s="809"/>
      <c r="AJ54" s="809"/>
      <c r="AK54" s="809"/>
      <c r="AL54" s="809"/>
      <c r="AM54" s="59"/>
      <c r="AN54" s="59"/>
      <c r="AO54" s="59"/>
      <c r="AP54" s="59"/>
      <c r="AQ54" s="59"/>
      <c r="AR54" s="59"/>
      <c r="AS54" s="59"/>
      <c r="AT54" s="133"/>
      <c r="AU54" s="133"/>
      <c r="AV54" s="133"/>
      <c r="AW54" s="133"/>
      <c r="AX54" s="133"/>
    </row>
    <row r="55" spans="1:50">
      <c r="A55" s="133"/>
      <c r="B55" s="78"/>
      <c r="C55" s="59"/>
      <c r="D55" s="59"/>
      <c r="E55" s="59"/>
      <c r="F55" s="59"/>
      <c r="G55" s="59"/>
      <c r="H55" s="59"/>
      <c r="I55" s="59"/>
      <c r="J55" s="59"/>
      <c r="K55" s="798" t="s">
        <v>133</v>
      </c>
      <c r="L55" s="798"/>
      <c r="M55" s="798"/>
      <c r="N55" s="798"/>
      <c r="O55" s="798"/>
      <c r="P55" s="798"/>
      <c r="Q55" s="798"/>
      <c r="R55" s="798"/>
      <c r="S55" s="798"/>
      <c r="T55" s="77"/>
      <c r="U55" s="798" t="s">
        <v>134</v>
      </c>
      <c r="V55" s="798"/>
      <c r="W55" s="798"/>
      <c r="X55" s="798"/>
      <c r="Y55" s="798"/>
      <c r="Z55" s="798"/>
      <c r="AA55" s="798"/>
      <c r="AB55" s="798"/>
      <c r="AC55" s="798"/>
      <c r="AD55" s="798"/>
      <c r="AE55" s="798"/>
      <c r="AF55" s="798"/>
      <c r="AG55" s="798"/>
      <c r="AH55" s="798"/>
      <c r="AI55" s="798"/>
      <c r="AJ55" s="798"/>
      <c r="AK55" s="798"/>
      <c r="AL55" s="798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</row>
  </sheetData>
  <mergeCells count="215"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topLeftCell="F10" workbookViewId="0">
      <selection activeCell="K10" sqref="F1:K1048576"/>
    </sheetView>
  </sheetViews>
  <sheetFormatPr defaultRowHeight="12.75"/>
  <cols>
    <col min="1" max="1" width="29.85546875" hidden="1" customWidth="1"/>
    <col min="2" max="5" width="0" hidden="1" customWidth="1"/>
    <col min="7" max="7" width="18" customWidth="1"/>
    <col min="10" max="11" width="9.140625" customWidth="1"/>
  </cols>
  <sheetData>
    <row r="1" spans="6:11">
      <c r="F1" s="541" t="s">
        <v>298</v>
      </c>
      <c r="G1" s="541"/>
      <c r="H1" s="541"/>
      <c r="I1" s="541"/>
      <c r="J1" s="541"/>
      <c r="K1" s="541"/>
    </row>
    <row r="2" spans="6:11">
      <c r="F2" s="542" t="s">
        <v>238</v>
      </c>
      <c r="G2" s="543" t="s">
        <v>256</v>
      </c>
      <c r="H2" s="544">
        <v>0.21</v>
      </c>
      <c r="I2" s="544">
        <v>0.21</v>
      </c>
      <c r="J2" s="546" t="s">
        <v>198</v>
      </c>
      <c r="K2" s="546" t="s">
        <v>198</v>
      </c>
    </row>
    <row r="3" spans="6:11">
      <c r="F3" s="542" t="s">
        <v>249</v>
      </c>
      <c r="G3" s="543" t="s">
        <v>253</v>
      </c>
      <c r="H3" s="544">
        <v>1.2E-2</v>
      </c>
      <c r="I3" s="544">
        <v>1.2E-2</v>
      </c>
      <c r="J3" s="545">
        <v>102</v>
      </c>
      <c r="K3" s="545">
        <f>J3*I3</f>
        <v>1.224</v>
      </c>
    </row>
    <row r="4" spans="6:11" ht="22.5">
      <c r="F4" s="542" t="s">
        <v>251</v>
      </c>
      <c r="G4" s="543" t="s">
        <v>299</v>
      </c>
      <c r="H4" s="544">
        <v>1E-3</v>
      </c>
      <c r="I4" s="544">
        <v>1E-3</v>
      </c>
      <c r="J4" s="545">
        <v>675</v>
      </c>
      <c r="K4" s="545">
        <f>I4*J4</f>
        <v>0.67500000000000004</v>
      </c>
    </row>
    <row r="5" spans="6:11">
      <c r="F5" s="547" t="s">
        <v>296</v>
      </c>
      <c r="G5" s="547"/>
      <c r="H5" s="547"/>
      <c r="I5" s="547"/>
      <c r="J5" s="547"/>
      <c r="K5" s="545">
        <f>SUM(K3:K4)</f>
        <v>1.899</v>
      </c>
    </row>
    <row r="8" spans="6:11">
      <c r="G8" s="581" t="s">
        <v>371</v>
      </c>
    </row>
    <row r="9" spans="6:11">
      <c r="G9" s="581" t="s">
        <v>332</v>
      </c>
      <c r="H9">
        <v>2.5000000000000001E-2</v>
      </c>
      <c r="I9">
        <v>54</v>
      </c>
      <c r="J9">
        <f>I9*H9</f>
        <v>1.35</v>
      </c>
    </row>
    <row r="10" spans="6:11">
      <c r="G10" s="581" t="s">
        <v>333</v>
      </c>
      <c r="H10">
        <v>1.5E-3</v>
      </c>
      <c r="I10">
        <v>255</v>
      </c>
      <c r="J10">
        <f>H10*I10</f>
        <v>0.38250000000000001</v>
      </c>
    </row>
    <row r="11" spans="6:11">
      <c r="G11" s="581" t="s">
        <v>334</v>
      </c>
      <c r="H11">
        <v>1E-3</v>
      </c>
      <c r="I11">
        <v>102</v>
      </c>
      <c r="J11">
        <f>I11*H11</f>
        <v>0.10200000000000001</v>
      </c>
    </row>
    <row r="12" spans="6:11">
      <c r="G12" s="581" t="s">
        <v>335</v>
      </c>
      <c r="H12">
        <v>1E-3</v>
      </c>
      <c r="I12">
        <v>225</v>
      </c>
      <c r="J12">
        <f>H12*I12</f>
        <v>0.22500000000000001</v>
      </c>
    </row>
    <row r="13" spans="6:11">
      <c r="G13" s="581" t="s">
        <v>372</v>
      </c>
      <c r="H13">
        <v>0.01</v>
      </c>
      <c r="I13">
        <v>346.5</v>
      </c>
      <c r="J13">
        <f>I13*H13</f>
        <v>3.4649999999999999</v>
      </c>
    </row>
    <row r="14" spans="6:11">
      <c r="G14" s="581" t="s">
        <v>336</v>
      </c>
      <c r="H14">
        <v>5.0000000000000001E-4</v>
      </c>
      <c r="I14">
        <v>18</v>
      </c>
      <c r="J14">
        <f>I14*H14</f>
        <v>9.0000000000000011E-3</v>
      </c>
    </row>
    <row r="15" spans="6:11">
      <c r="J15">
        <f>SUM(J9:J14)</f>
        <v>5.5335000000000001</v>
      </c>
    </row>
    <row r="17" spans="6:11" ht="22.5">
      <c r="F17" s="541" t="s">
        <v>373</v>
      </c>
      <c r="G17" s="541"/>
      <c r="H17" s="541"/>
      <c r="I17" s="541"/>
      <c r="J17" s="541"/>
      <c r="K17" s="541"/>
    </row>
    <row r="18" spans="6:11">
      <c r="F18" s="485" t="s">
        <v>238</v>
      </c>
      <c r="G18" s="486" t="s">
        <v>374</v>
      </c>
      <c r="H18" s="487">
        <v>2.7E-2</v>
      </c>
      <c r="I18" s="487">
        <v>2.7E-2</v>
      </c>
      <c r="J18" s="489">
        <v>63</v>
      </c>
      <c r="K18" s="489">
        <f>J18*I18</f>
        <v>1.7010000000000001</v>
      </c>
    </row>
    <row r="19" spans="6:11">
      <c r="F19" s="485" t="s">
        <v>249</v>
      </c>
      <c r="G19" s="486" t="s">
        <v>250</v>
      </c>
      <c r="H19" s="487">
        <v>5.0000000000000001E-3</v>
      </c>
      <c r="I19" s="487">
        <v>5.0000000000000001E-3</v>
      </c>
      <c r="J19" s="489">
        <v>1020</v>
      </c>
      <c r="K19" s="489">
        <f>J19*I19</f>
        <v>5.1000000000000005</v>
      </c>
    </row>
    <row r="20" spans="6:11" ht="22.5">
      <c r="F20" s="485" t="s">
        <v>251</v>
      </c>
      <c r="G20" s="486" t="s">
        <v>331</v>
      </c>
      <c r="H20" s="487">
        <v>0.185</v>
      </c>
      <c r="I20" s="487">
        <v>0.185</v>
      </c>
      <c r="J20" s="489">
        <v>84.75</v>
      </c>
      <c r="K20" s="489">
        <f>J20*I20</f>
        <v>15.678749999999999</v>
      </c>
    </row>
    <row r="21" spans="6:11">
      <c r="F21" s="485" t="s">
        <v>252</v>
      </c>
      <c r="G21" s="486" t="s">
        <v>253</v>
      </c>
      <c r="H21" s="487">
        <v>7.0000000000000001E-3</v>
      </c>
      <c r="I21" s="487">
        <v>7.0000000000000001E-3</v>
      </c>
      <c r="J21" s="489">
        <v>102</v>
      </c>
      <c r="K21" s="489">
        <f>I21*J21</f>
        <v>0.71399999999999997</v>
      </c>
    </row>
    <row r="22" spans="6:11">
      <c r="F22" s="485" t="s">
        <v>254</v>
      </c>
      <c r="G22" s="486" t="s">
        <v>255</v>
      </c>
      <c r="H22" s="490">
        <v>2.9999999999999997E-4</v>
      </c>
      <c r="I22" s="490">
        <v>2.9999999999999997E-4</v>
      </c>
      <c r="J22" s="489">
        <v>18</v>
      </c>
      <c r="K22" s="488">
        <f>J22*I22</f>
        <v>5.3999999999999994E-3</v>
      </c>
    </row>
    <row r="23" spans="6:11">
      <c r="F23" s="538" t="s">
        <v>281</v>
      </c>
      <c r="G23" s="538"/>
      <c r="H23" s="538"/>
      <c r="I23" s="538"/>
      <c r="J23" s="538"/>
      <c r="K23" s="489">
        <f>SUM(K18:K22)</f>
        <v>23.199149999999999</v>
      </c>
    </row>
    <row r="26" spans="6:11" ht="25.5">
      <c r="F26" s="539" t="s">
        <v>384</v>
      </c>
      <c r="G26" s="539"/>
      <c r="H26" s="539"/>
      <c r="I26" s="539"/>
      <c r="J26" s="539"/>
      <c r="K26" s="539"/>
    </row>
    <row r="27" spans="6:11">
      <c r="F27" s="642" t="s">
        <v>238</v>
      </c>
      <c r="G27" s="643" t="s">
        <v>256</v>
      </c>
      <c r="H27" s="644">
        <v>0.12</v>
      </c>
      <c r="I27" s="644">
        <v>0.12</v>
      </c>
      <c r="J27" s="645" t="s">
        <v>198</v>
      </c>
      <c r="K27" s="645" t="s">
        <v>198</v>
      </c>
    </row>
    <row r="28" spans="6:11" ht="25.5">
      <c r="F28" s="642" t="s">
        <v>249</v>
      </c>
      <c r="G28" s="643" t="s">
        <v>383</v>
      </c>
      <c r="H28" s="644">
        <v>0.04</v>
      </c>
      <c r="I28" s="644">
        <v>0.04</v>
      </c>
      <c r="J28" s="646">
        <v>51</v>
      </c>
      <c r="K28" s="646">
        <f>J28*I28</f>
        <v>2.04</v>
      </c>
    </row>
    <row r="29" spans="6:11" ht="25.5">
      <c r="F29" s="642" t="s">
        <v>251</v>
      </c>
      <c r="G29" s="643" t="s">
        <v>250</v>
      </c>
      <c r="H29" s="644">
        <v>7.0000000000000001E-3</v>
      </c>
      <c r="I29" s="644">
        <v>7.0000000000000001E-3</v>
      </c>
      <c r="J29" s="646">
        <v>1020</v>
      </c>
      <c r="K29" s="646">
        <f>I29*J29</f>
        <v>7.1400000000000006</v>
      </c>
    </row>
    <row r="30" spans="6:11">
      <c r="F30" s="642" t="s">
        <v>252</v>
      </c>
      <c r="G30" s="643" t="s">
        <v>255</v>
      </c>
      <c r="H30" s="647">
        <v>4.0000000000000002E-4</v>
      </c>
      <c r="I30" s="647">
        <v>4.0000000000000002E-4</v>
      </c>
      <c r="J30" s="646">
        <v>18</v>
      </c>
      <c r="K30" s="645">
        <f>J30*I30</f>
        <v>7.2000000000000007E-3</v>
      </c>
    </row>
    <row r="31" spans="6:11">
      <c r="F31" s="648" t="s">
        <v>296</v>
      </c>
      <c r="G31" s="648"/>
      <c r="H31" s="648"/>
      <c r="I31" s="648"/>
      <c r="J31" s="648"/>
      <c r="K31" s="646">
        <f>SUM(K28:K30)</f>
        <v>9.1871999999999989</v>
      </c>
    </row>
    <row r="33" spans="6:11" ht="25.5">
      <c r="F33" s="539" t="s">
        <v>385</v>
      </c>
      <c r="G33" s="539"/>
      <c r="H33" s="539"/>
      <c r="I33" s="539"/>
      <c r="J33" s="539"/>
      <c r="K33" s="539"/>
    </row>
    <row r="34" spans="6:11">
      <c r="F34" s="642" t="s">
        <v>238</v>
      </c>
      <c r="G34" s="643" t="s">
        <v>256</v>
      </c>
      <c r="H34" s="644">
        <v>0.2</v>
      </c>
      <c r="I34" s="650">
        <v>0.2</v>
      </c>
      <c r="J34" s="645" t="s">
        <v>198</v>
      </c>
      <c r="K34" s="645" t="s">
        <v>198</v>
      </c>
    </row>
    <row r="35" spans="6:11" ht="25.5">
      <c r="F35" s="642" t="s">
        <v>249</v>
      </c>
      <c r="G35" s="643" t="s">
        <v>344</v>
      </c>
      <c r="H35" s="647">
        <v>1E-4</v>
      </c>
      <c r="I35" s="650">
        <v>1E-4</v>
      </c>
      <c r="J35" s="646">
        <v>1200</v>
      </c>
      <c r="K35" s="646">
        <f>J35*I35</f>
        <v>0.12000000000000001</v>
      </c>
    </row>
    <row r="36" spans="6:11" ht="25.5">
      <c r="F36" s="642" t="s">
        <v>251</v>
      </c>
      <c r="G36" s="643" t="s">
        <v>315</v>
      </c>
      <c r="H36" s="644">
        <v>0.02</v>
      </c>
      <c r="I36" s="650">
        <v>0.02</v>
      </c>
      <c r="J36" s="646">
        <v>127.5</v>
      </c>
      <c r="K36" s="646">
        <f>I36*J36</f>
        <v>2.5500000000000003</v>
      </c>
    </row>
    <row r="37" spans="6:11">
      <c r="F37" s="642" t="s">
        <v>252</v>
      </c>
      <c r="G37" s="643" t="s">
        <v>389</v>
      </c>
      <c r="H37" s="644">
        <v>0.02</v>
      </c>
      <c r="I37" s="650">
        <v>2.061E-2</v>
      </c>
      <c r="J37" s="646">
        <v>502.5</v>
      </c>
      <c r="K37" s="646">
        <f>J37*I37</f>
        <v>10.356525</v>
      </c>
    </row>
    <row r="38" spans="6:11">
      <c r="F38" s="642" t="s">
        <v>254</v>
      </c>
      <c r="G38" s="643" t="s">
        <v>316</v>
      </c>
      <c r="H38" s="649">
        <v>3.0000000000000001E-5</v>
      </c>
      <c r="I38" s="650">
        <v>3.0000000000000001E-5</v>
      </c>
      <c r="J38" s="646">
        <v>1500</v>
      </c>
      <c r="K38" s="646">
        <f>I38*J38</f>
        <v>4.4999999999999998E-2</v>
      </c>
    </row>
    <row r="39" spans="6:11">
      <c r="F39" s="642" t="s">
        <v>257</v>
      </c>
      <c r="G39" s="643" t="s">
        <v>386</v>
      </c>
      <c r="H39" s="644">
        <v>5.0000000000000001E-3</v>
      </c>
      <c r="I39" s="650">
        <v>5.6800000000000002E-3</v>
      </c>
      <c r="J39" s="646">
        <v>225</v>
      </c>
      <c r="K39" s="646">
        <f>J39*I39</f>
        <v>1.278</v>
      </c>
    </row>
    <row r="40" spans="6:11">
      <c r="F40" s="642" t="s">
        <v>259</v>
      </c>
      <c r="G40" s="643" t="s">
        <v>258</v>
      </c>
      <c r="H40" s="644">
        <v>1.7000000000000001E-2</v>
      </c>
      <c r="I40" s="650">
        <v>1.9635E-2</v>
      </c>
      <c r="J40" s="646">
        <v>45</v>
      </c>
      <c r="K40" s="646">
        <f>I40*J40</f>
        <v>0.883575</v>
      </c>
    </row>
    <row r="41" spans="6:11">
      <c r="F41" s="642" t="s">
        <v>261</v>
      </c>
      <c r="G41" s="643" t="s">
        <v>387</v>
      </c>
      <c r="H41" s="644">
        <v>8.0000000000000002E-3</v>
      </c>
      <c r="I41" s="650">
        <v>0</v>
      </c>
      <c r="J41" s="646">
        <v>230</v>
      </c>
      <c r="K41" s="646">
        <f>J41*I41</f>
        <v>0</v>
      </c>
    </row>
    <row r="42" spans="6:11" ht="25.5">
      <c r="F42" s="642" t="s">
        <v>317</v>
      </c>
      <c r="G42" s="643" t="s">
        <v>250</v>
      </c>
      <c r="H42" s="644">
        <v>5.0000000000000001E-3</v>
      </c>
      <c r="I42" s="650">
        <v>5.0000000000000001E-3</v>
      </c>
      <c r="J42" s="646">
        <v>1020</v>
      </c>
      <c r="K42" s="646">
        <f>I42*J42</f>
        <v>5.1000000000000005</v>
      </c>
    </row>
    <row r="43" spans="6:11" ht="25.5">
      <c r="F43" s="642" t="s">
        <v>318</v>
      </c>
      <c r="G43" s="643" t="s">
        <v>262</v>
      </c>
      <c r="H43" s="644">
        <v>2E-3</v>
      </c>
      <c r="I43" s="650">
        <v>2E-3</v>
      </c>
      <c r="J43" s="646">
        <v>60</v>
      </c>
      <c r="K43" s="646">
        <f>J43*I43</f>
        <v>0.12</v>
      </c>
    </row>
    <row r="44" spans="6:11" ht="25.5">
      <c r="F44" s="642" t="s">
        <v>345</v>
      </c>
      <c r="G44" s="643" t="s">
        <v>388</v>
      </c>
      <c r="H44" s="644">
        <v>1.4999999999999999E-2</v>
      </c>
      <c r="I44" s="650">
        <v>0.03</v>
      </c>
      <c r="J44" s="646">
        <v>105</v>
      </c>
      <c r="K44" s="646">
        <f>I44*J44</f>
        <v>3.15</v>
      </c>
    </row>
    <row r="45" spans="6:11">
      <c r="F45" s="642" t="s">
        <v>349</v>
      </c>
      <c r="G45" s="643" t="s">
        <v>350</v>
      </c>
      <c r="H45" s="644">
        <v>2.5000000000000001E-2</v>
      </c>
      <c r="I45" s="650">
        <v>2.6950000000000002E-2</v>
      </c>
      <c r="J45" s="646">
        <v>540</v>
      </c>
      <c r="K45" s="646">
        <f>J45*I45</f>
        <v>14.553000000000001</v>
      </c>
    </row>
    <row r="46" spans="6:11" ht="25.5">
      <c r="F46" s="642" t="s">
        <v>348</v>
      </c>
      <c r="G46" s="643" t="s">
        <v>337</v>
      </c>
      <c r="H46" s="644">
        <v>0.01</v>
      </c>
      <c r="I46" s="650">
        <v>1.086E-2</v>
      </c>
      <c r="J46" s="646">
        <v>292.5</v>
      </c>
      <c r="K46" s="646">
        <f>I46*J46</f>
        <v>3.1765499999999998</v>
      </c>
    </row>
    <row r="47" spans="6:11">
      <c r="F47" s="642" t="s">
        <v>351</v>
      </c>
      <c r="G47" s="643" t="s">
        <v>255</v>
      </c>
      <c r="H47" s="644">
        <v>1E-3</v>
      </c>
      <c r="I47" s="650">
        <v>1E-3</v>
      </c>
      <c r="J47" s="646">
        <v>18</v>
      </c>
      <c r="K47" s="646">
        <f>J47*I47</f>
        <v>1.8000000000000002E-2</v>
      </c>
    </row>
    <row r="48" spans="6:11">
      <c r="F48" s="642" t="s">
        <v>352</v>
      </c>
      <c r="G48" s="643" t="s">
        <v>343</v>
      </c>
      <c r="H48" s="644">
        <v>1E-3</v>
      </c>
      <c r="I48" s="650">
        <v>1.06E-3</v>
      </c>
      <c r="J48" s="646">
        <v>165</v>
      </c>
      <c r="K48" s="646">
        <f>J48*I48</f>
        <v>0.1749</v>
      </c>
    </row>
    <row r="49" spans="6:11">
      <c r="F49" s="648" t="s">
        <v>296</v>
      </c>
      <c r="G49" s="648"/>
      <c r="H49" s="648"/>
      <c r="I49" s="648"/>
      <c r="J49" s="648"/>
      <c r="K49" s="646">
        <f>SUM(K35:K48)</f>
        <v>41.525550000000003</v>
      </c>
    </row>
    <row r="51" spans="6:11" ht="25.5">
      <c r="F51" s="539" t="s">
        <v>382</v>
      </c>
      <c r="G51" s="539"/>
      <c r="H51" s="539"/>
      <c r="I51" s="539"/>
      <c r="J51" s="539"/>
      <c r="K51" s="539"/>
    </row>
    <row r="52" spans="6:11">
      <c r="F52" s="642" t="s">
        <v>238</v>
      </c>
      <c r="G52" s="643" t="s">
        <v>256</v>
      </c>
      <c r="H52" s="644">
        <v>0.02</v>
      </c>
      <c r="I52" s="650">
        <v>0.02</v>
      </c>
      <c r="J52" s="645" t="s">
        <v>198</v>
      </c>
      <c r="K52" s="645" t="s">
        <v>198</v>
      </c>
    </row>
    <row r="53" spans="6:11">
      <c r="F53" s="642" t="s">
        <v>249</v>
      </c>
      <c r="G53" s="643" t="s">
        <v>258</v>
      </c>
      <c r="H53" s="644">
        <v>8.9999999999999993E-3</v>
      </c>
      <c r="I53" s="650">
        <v>1.035E-2</v>
      </c>
      <c r="J53" s="646">
        <v>45</v>
      </c>
      <c r="K53" s="646">
        <f>J53*I53</f>
        <v>0.46575</v>
      </c>
    </row>
    <row r="54" spans="6:11" ht="25.5">
      <c r="F54" s="642" t="s">
        <v>251</v>
      </c>
      <c r="G54" s="643" t="s">
        <v>260</v>
      </c>
      <c r="H54" s="644">
        <v>3.0000000000000001E-3</v>
      </c>
      <c r="I54" s="650">
        <v>3.0000000000000001E-3</v>
      </c>
      <c r="J54" s="646">
        <v>255</v>
      </c>
      <c r="K54" s="646">
        <f>I54*J54</f>
        <v>0.76500000000000001</v>
      </c>
    </row>
    <row r="55" spans="6:11" ht="25.5">
      <c r="F55" s="642" t="s">
        <v>252</v>
      </c>
      <c r="G55" s="643" t="s">
        <v>262</v>
      </c>
      <c r="H55" s="644">
        <v>8.9999999999999993E-3</v>
      </c>
      <c r="I55" s="650">
        <v>1.1599999999999999E-2</v>
      </c>
      <c r="J55" s="646">
        <v>60</v>
      </c>
      <c r="K55" s="646">
        <f>J55*I55</f>
        <v>0.69599999999999995</v>
      </c>
    </row>
    <row r="56" spans="6:11" ht="25.5">
      <c r="F56" s="642" t="s">
        <v>254</v>
      </c>
      <c r="G56" s="643" t="s">
        <v>319</v>
      </c>
      <c r="H56" s="644">
        <v>3.0000000000000001E-3</v>
      </c>
      <c r="I56" s="650">
        <v>3.0000000000000001E-3</v>
      </c>
      <c r="J56" s="646">
        <v>54</v>
      </c>
      <c r="K56" s="646">
        <f>I56*J56</f>
        <v>0.16200000000000001</v>
      </c>
    </row>
    <row r="57" spans="6:11">
      <c r="F57" s="642" t="s">
        <v>257</v>
      </c>
      <c r="G57" s="643" t="s">
        <v>350</v>
      </c>
      <c r="H57" s="644">
        <v>0.1</v>
      </c>
      <c r="I57" s="650">
        <v>0.10868999999999999</v>
      </c>
      <c r="J57" s="646">
        <v>540</v>
      </c>
      <c r="K57" s="646">
        <f>J57*I57</f>
        <v>58.692599999999999</v>
      </c>
    </row>
    <row r="58" spans="6:11" ht="25.5">
      <c r="F58" s="642" t="s">
        <v>259</v>
      </c>
      <c r="G58" s="643" t="s">
        <v>337</v>
      </c>
      <c r="H58" s="644">
        <v>0.02</v>
      </c>
      <c r="I58" s="650">
        <v>2.172E-2</v>
      </c>
      <c r="J58" s="646">
        <v>292.5</v>
      </c>
      <c r="K58" s="646">
        <f>I58*J58</f>
        <v>6.3530999999999995</v>
      </c>
    </row>
    <row r="59" spans="6:11">
      <c r="F59" s="642" t="s">
        <v>261</v>
      </c>
      <c r="G59" s="643" t="s">
        <v>255</v>
      </c>
      <c r="H59" s="647">
        <v>4.0000000000000002E-4</v>
      </c>
      <c r="I59" s="650">
        <v>4.0000000000000002E-4</v>
      </c>
      <c r="J59" s="646">
        <v>18</v>
      </c>
      <c r="K59" s="645">
        <f>J59*I59</f>
        <v>7.2000000000000007E-3</v>
      </c>
    </row>
    <row r="60" spans="6:11">
      <c r="F60" s="648" t="s">
        <v>296</v>
      </c>
      <c r="G60" s="648"/>
      <c r="H60" s="648"/>
      <c r="I60" s="648"/>
      <c r="J60" s="648"/>
      <c r="K60" s="646">
        <f>SUM(K53:K59)</f>
        <v>67.141649999999998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8"/>
  <sheetViews>
    <sheetView zoomScale="40" zoomScaleNormal="40" zoomScaleSheetLayoutView="30" workbookViewId="0">
      <selection activeCell="AC4" sqref="AC4"/>
    </sheetView>
  </sheetViews>
  <sheetFormatPr defaultRowHeight="23.25"/>
  <cols>
    <col min="1" max="1" width="52.28515625" customWidth="1"/>
    <col min="2" max="2" width="5.5703125" customWidth="1"/>
    <col min="3" max="3" width="4.85546875" customWidth="1"/>
    <col min="4" max="4" width="9.28515625" customWidth="1"/>
    <col min="5" max="5" width="12.140625" customWidth="1"/>
    <col min="6" max="6" width="0" hidden="1" customWidth="1"/>
    <col min="7" max="7" width="6.7109375" customWidth="1"/>
    <col min="8" max="8" width="4.85546875" customWidth="1"/>
    <col min="9" max="9" width="0" hidden="1" customWidth="1"/>
    <col min="10" max="10" width="9" customWidth="1"/>
    <col min="11" max="11" width="6.7109375" customWidth="1"/>
    <col min="12" max="12" width="0" hidden="1" customWidth="1"/>
    <col min="13" max="14" width="11.5703125" customWidth="1"/>
    <col min="15" max="15" width="10.85546875" hidden="1" customWidth="1"/>
    <col min="16" max="16" width="13.5703125" style="98" customWidth="1"/>
    <col min="17" max="17" width="12" style="98" customWidth="1"/>
    <col min="18" max="18" width="9.140625" hidden="1" customWidth="1"/>
    <col min="19" max="19" width="8.140625" customWidth="1"/>
    <col min="21" max="21" width="0" hidden="1" customWidth="1"/>
    <col min="22" max="22" width="9" customWidth="1"/>
    <col min="23" max="23" width="10.7109375" customWidth="1"/>
    <col min="24" max="24" width="0" hidden="1" customWidth="1"/>
    <col min="25" max="25" width="8.28515625" customWidth="1"/>
    <col min="26" max="26" width="6.5703125" customWidth="1"/>
    <col min="27" max="27" width="0" hidden="1" customWidth="1"/>
    <col min="28" max="28" width="14.85546875" customWidth="1"/>
    <col min="29" max="29" width="12.42578125" customWidth="1"/>
    <col min="30" max="30" width="0" hidden="1" customWidth="1"/>
    <col min="31" max="31" width="13.28515625" customWidth="1"/>
    <col min="32" max="32" width="17.85546875" customWidth="1"/>
    <col min="33" max="33" width="0" hidden="1" customWidth="1"/>
    <col min="34" max="34" width="12.140625" customWidth="1"/>
    <col min="35" max="35" width="12.42578125" customWidth="1"/>
    <col min="36" max="36" width="0" hidden="1" customWidth="1"/>
    <col min="37" max="37" width="13.5703125" customWidth="1"/>
    <col min="38" max="38" width="13" customWidth="1"/>
    <col min="39" max="39" width="0" hidden="1" customWidth="1"/>
    <col min="40" max="40" width="13.140625" customWidth="1"/>
    <col min="41" max="41" width="13.85546875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customWidth="1"/>
  </cols>
  <sheetData>
    <row r="1" spans="1:48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99"/>
      <c r="Q1" s="9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>
      <c r="A2" s="81" t="s">
        <v>207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99"/>
      <c r="Q2" s="9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99"/>
      <c r="Q3" s="9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195" t="s">
        <v>393</v>
      </c>
      <c r="AD3" s="195"/>
      <c r="AE3" s="196"/>
      <c r="AF3" s="197"/>
      <c r="AG3" s="197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4"/>
      <c r="AS3" s="83"/>
      <c r="AT3" s="83"/>
      <c r="AU3" s="43"/>
      <c r="AV3" s="41"/>
    </row>
    <row r="4" spans="1:48" ht="33">
      <c r="A4" s="229" t="str">
        <f>AF10</f>
        <v>на 21»марта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96"/>
      <c r="Q4" s="96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196"/>
      <c r="AD4" s="196"/>
      <c r="AE4" s="196"/>
      <c r="AF4" s="197"/>
      <c r="AG4" s="197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79"/>
      <c r="AT4" s="80"/>
      <c r="AU4" s="40"/>
      <c r="AV4" s="41"/>
    </row>
    <row r="5" spans="1:48" ht="24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96"/>
      <c r="Q5" s="551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91" t="s">
        <v>64</v>
      </c>
      <c r="B6" s="891"/>
      <c r="C6" s="891"/>
      <c r="D6" s="892"/>
      <c r="E6" s="893" t="s">
        <v>56</v>
      </c>
      <c r="F6" s="891"/>
      <c r="G6" s="891"/>
      <c r="H6" s="892"/>
      <c r="I6" s="176"/>
      <c r="J6" s="893" t="s">
        <v>89</v>
      </c>
      <c r="K6" s="891"/>
      <c r="L6" s="891"/>
      <c r="M6" s="892"/>
      <c r="N6" s="893" t="s">
        <v>87</v>
      </c>
      <c r="O6" s="891"/>
      <c r="P6" s="891"/>
      <c r="Q6" s="892"/>
      <c r="R6" s="176"/>
      <c r="S6" s="177"/>
      <c r="T6" s="178"/>
      <c r="U6" s="178"/>
      <c r="V6" s="179"/>
      <c r="W6" s="177"/>
      <c r="X6" s="178"/>
      <c r="Y6" s="179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894" t="s">
        <v>65</v>
      </c>
      <c r="B7" s="894"/>
      <c r="C7" s="894"/>
      <c r="D7" s="895"/>
      <c r="E7" s="888" t="s">
        <v>55</v>
      </c>
      <c r="F7" s="889"/>
      <c r="G7" s="889"/>
      <c r="H7" s="890"/>
      <c r="I7" s="83"/>
      <c r="J7" s="888" t="s">
        <v>12</v>
      </c>
      <c r="K7" s="889"/>
      <c r="L7" s="889"/>
      <c r="M7" s="890"/>
      <c r="N7" s="888" t="s">
        <v>15</v>
      </c>
      <c r="O7" s="889"/>
      <c r="P7" s="889"/>
      <c r="Q7" s="890"/>
      <c r="R7" s="83"/>
      <c r="S7" s="888" t="s">
        <v>14</v>
      </c>
      <c r="T7" s="889"/>
      <c r="U7" s="889"/>
      <c r="V7" s="890"/>
      <c r="W7" s="888" t="s">
        <v>84</v>
      </c>
      <c r="X7" s="889"/>
      <c r="Y7" s="890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175</v>
      </c>
      <c r="AP7" s="90" t="s">
        <v>81</v>
      </c>
      <c r="AQ7" s="84"/>
      <c r="AR7" s="84"/>
      <c r="AS7" s="84"/>
      <c r="AT7" s="47" t="s">
        <v>38</v>
      </c>
      <c r="AU7" s="41"/>
      <c r="AV7" s="41"/>
    </row>
    <row r="8" spans="1:48" ht="20.25">
      <c r="A8" s="180" t="s">
        <v>66</v>
      </c>
      <c r="B8" s="893" t="s">
        <v>68</v>
      </c>
      <c r="C8" s="891"/>
      <c r="D8" s="892"/>
      <c r="E8" s="888" t="s">
        <v>60</v>
      </c>
      <c r="F8" s="889"/>
      <c r="G8" s="889"/>
      <c r="H8" s="890"/>
      <c r="I8" s="83"/>
      <c r="J8" s="888" t="s">
        <v>71</v>
      </c>
      <c r="K8" s="889"/>
      <c r="L8" s="889"/>
      <c r="M8" s="890"/>
      <c r="N8" s="888" t="s">
        <v>88</v>
      </c>
      <c r="O8" s="889"/>
      <c r="P8" s="889"/>
      <c r="Q8" s="890"/>
      <c r="R8" s="83"/>
      <c r="S8" s="888" t="s">
        <v>61</v>
      </c>
      <c r="T8" s="889"/>
      <c r="U8" s="889"/>
      <c r="V8" s="890"/>
      <c r="W8" s="888" t="s">
        <v>85</v>
      </c>
      <c r="X8" s="889"/>
      <c r="Y8" s="890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81" t="s">
        <v>67</v>
      </c>
      <c r="B9" s="888" t="s">
        <v>69</v>
      </c>
      <c r="C9" s="889"/>
      <c r="D9" s="890"/>
      <c r="E9" s="888" t="s">
        <v>59</v>
      </c>
      <c r="F9" s="889"/>
      <c r="G9" s="889"/>
      <c r="H9" s="890"/>
      <c r="I9" s="83"/>
      <c r="J9" s="888" t="s">
        <v>13</v>
      </c>
      <c r="K9" s="889"/>
      <c r="L9" s="889"/>
      <c r="M9" s="890"/>
      <c r="N9" s="888" t="s">
        <v>59</v>
      </c>
      <c r="O9" s="889"/>
      <c r="P9" s="889"/>
      <c r="Q9" s="890"/>
      <c r="R9" s="83"/>
      <c r="S9" s="182"/>
      <c r="T9" s="81" t="s">
        <v>59</v>
      </c>
      <c r="U9" s="81"/>
      <c r="V9" s="81"/>
      <c r="W9" s="888" t="s">
        <v>86</v>
      </c>
      <c r="X9" s="889"/>
      <c r="Y9" s="890"/>
      <c r="Z9" s="89"/>
      <c r="AA9" s="89"/>
      <c r="AB9" s="91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79"/>
      <c r="AP9" s="91"/>
      <c r="AQ9" s="6"/>
      <c r="AR9" s="6"/>
      <c r="AS9" s="6" t="s">
        <v>80</v>
      </c>
      <c r="AT9" s="199" t="s">
        <v>353</v>
      </c>
      <c r="AU9" s="41"/>
      <c r="AV9" s="41"/>
    </row>
    <row r="10" spans="1:48" ht="27">
      <c r="A10" s="183"/>
      <c r="B10" s="899" t="s">
        <v>70</v>
      </c>
      <c r="C10" s="894"/>
      <c r="D10" s="895"/>
      <c r="E10" s="184"/>
      <c r="F10" s="184"/>
      <c r="G10" s="81"/>
      <c r="H10" s="185"/>
      <c r="I10" s="186"/>
      <c r="J10" s="81"/>
      <c r="K10" s="81"/>
      <c r="L10" s="81"/>
      <c r="M10" s="185"/>
      <c r="N10" s="899"/>
      <c r="O10" s="894"/>
      <c r="P10" s="894"/>
      <c r="Q10" s="895"/>
      <c r="R10" s="83"/>
      <c r="S10" s="182"/>
      <c r="T10" s="81"/>
      <c r="U10" s="81"/>
      <c r="V10" s="81"/>
      <c r="W10" s="182"/>
      <c r="X10" s="81"/>
      <c r="Y10" s="183"/>
      <c r="Z10" s="58"/>
      <c r="AA10" s="58"/>
      <c r="AB10" s="58"/>
      <c r="AC10" s="209"/>
      <c r="AD10" s="209"/>
      <c r="AE10" s="209"/>
      <c r="AF10" s="212" t="str">
        <f>Лист2!A3</f>
        <v>на 21»марта 2022г.</v>
      </c>
      <c r="AG10" s="212"/>
      <c r="AH10" s="212"/>
      <c r="AI10" s="212"/>
      <c r="AJ10" s="212"/>
      <c r="AK10" s="212"/>
      <c r="AL10" s="212"/>
      <c r="AM10" s="212"/>
      <c r="AN10" s="212"/>
      <c r="AO10" s="80"/>
      <c r="AP10" s="58"/>
      <c r="AQ10" s="84"/>
      <c r="AR10" s="84"/>
      <c r="AS10" s="84"/>
      <c r="AT10" s="50"/>
      <c r="AU10" s="40"/>
      <c r="AV10" s="40"/>
    </row>
    <row r="11" spans="1:48" ht="27.75" thickBot="1">
      <c r="A11" s="187">
        <v>1</v>
      </c>
      <c r="B11" s="188"/>
      <c r="C11" s="189">
        <v>2</v>
      </c>
      <c r="D11" s="190"/>
      <c r="E11" s="191"/>
      <c r="F11" s="191"/>
      <c r="G11" s="191">
        <v>3</v>
      </c>
      <c r="H11" s="192"/>
      <c r="I11" s="191"/>
      <c r="J11" s="191"/>
      <c r="K11" s="191">
        <v>4</v>
      </c>
      <c r="L11" s="191"/>
      <c r="M11" s="192"/>
      <c r="N11" s="191"/>
      <c r="O11" s="191"/>
      <c r="P11" s="1040">
        <v>5</v>
      </c>
      <c r="Q11" s="1041"/>
      <c r="R11" s="191"/>
      <c r="S11" s="193"/>
      <c r="T11" s="191">
        <v>6</v>
      </c>
      <c r="U11" s="191"/>
      <c r="V11" s="191"/>
      <c r="W11" s="896">
        <v>7</v>
      </c>
      <c r="X11" s="897"/>
      <c r="Y11" s="898"/>
      <c r="Z11" s="89"/>
      <c r="AA11" s="89"/>
      <c r="AB11" s="91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79"/>
      <c r="AP11" s="91"/>
      <c r="AQ11" s="6"/>
      <c r="AR11" s="6" t="s">
        <v>82</v>
      </c>
      <c r="AS11" s="84"/>
      <c r="AT11" s="49" t="s">
        <v>91</v>
      </c>
      <c r="AU11" s="41"/>
      <c r="AV11" s="41"/>
    </row>
    <row r="12" spans="1:48" ht="27.75" thickBot="1">
      <c r="A12" s="51"/>
      <c r="B12" s="698"/>
      <c r="C12" s="699"/>
      <c r="D12" s="700"/>
      <c r="E12" s="735">
        <v>50</v>
      </c>
      <c r="F12" s="736"/>
      <c r="G12" s="736"/>
      <c r="H12" s="737"/>
      <c r="I12" s="128"/>
      <c r="J12" s="735" t="s">
        <v>205</v>
      </c>
      <c r="K12" s="736"/>
      <c r="L12" s="114"/>
      <c r="M12" s="110">
        <v>1</v>
      </c>
      <c r="N12" s="740">
        <f>M12*E12</f>
        <v>50</v>
      </c>
      <c r="O12" s="741"/>
      <c r="P12" s="741"/>
      <c r="Q12" s="742"/>
      <c r="R12" s="128"/>
      <c r="S12" s="735">
        <f>Лист2!I37</f>
        <v>30.290000000000003</v>
      </c>
      <c r="T12" s="736"/>
      <c r="U12" s="736"/>
      <c r="V12" s="737"/>
      <c r="W12" s="725"/>
      <c r="X12" s="726"/>
      <c r="Y12" s="727"/>
      <c r="Z12" s="89"/>
      <c r="AA12" s="89"/>
      <c r="AB12" s="91"/>
      <c r="AC12" s="212" t="s">
        <v>90</v>
      </c>
      <c r="AD12" s="212"/>
      <c r="AE12" s="212"/>
      <c r="AF12" s="210"/>
      <c r="AG12" s="210"/>
      <c r="AH12" s="212"/>
      <c r="AI12" s="212"/>
      <c r="AJ12" s="212"/>
      <c r="AK12" s="212"/>
      <c r="AL12" s="212"/>
      <c r="AM12" s="212"/>
      <c r="AN12" s="212"/>
      <c r="AO12" s="80"/>
      <c r="AP12" s="58"/>
      <c r="AQ12" s="84"/>
      <c r="AR12" s="84"/>
      <c r="AS12" s="84"/>
      <c r="AT12" s="48"/>
      <c r="AU12" s="41"/>
      <c r="AV12" s="41"/>
    </row>
    <row r="13" spans="1:48" ht="27.75" thickBot="1">
      <c r="A13" s="52"/>
      <c r="B13" s="701"/>
      <c r="C13" s="702"/>
      <c r="D13" s="703"/>
      <c r="E13" s="706">
        <v>20</v>
      </c>
      <c r="F13" s="707"/>
      <c r="G13" s="707"/>
      <c r="H13" s="724"/>
      <c r="I13" s="127"/>
      <c r="J13" s="706" t="s">
        <v>160</v>
      </c>
      <c r="K13" s="707"/>
      <c r="L13" s="127"/>
      <c r="M13" s="111">
        <v>2</v>
      </c>
      <c r="N13" s="740">
        <f>M13*E13</f>
        <v>40</v>
      </c>
      <c r="O13" s="741"/>
      <c r="P13" s="741"/>
      <c r="Q13" s="742"/>
      <c r="R13" s="115"/>
      <c r="S13" s="706">
        <f>Лист2!I55</f>
        <v>41.34</v>
      </c>
      <c r="T13" s="707"/>
      <c r="U13" s="707"/>
      <c r="V13" s="724"/>
      <c r="W13" s="728"/>
      <c r="X13" s="729"/>
      <c r="Y13" s="730"/>
      <c r="Z13" s="89"/>
      <c r="AA13" s="89"/>
      <c r="AB13" s="91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80"/>
      <c r="AP13" s="58"/>
      <c r="AQ13" s="40"/>
      <c r="AR13" s="40"/>
      <c r="AS13" s="40"/>
      <c r="AT13" s="48"/>
      <c r="AU13" s="41"/>
      <c r="AV13" s="41"/>
    </row>
    <row r="14" spans="1:48" ht="27">
      <c r="A14" s="53"/>
      <c r="B14" s="701"/>
      <c r="C14" s="702"/>
      <c r="D14" s="703"/>
      <c r="E14" s="706">
        <v>10</v>
      </c>
      <c r="F14" s="707"/>
      <c r="G14" s="707"/>
      <c r="H14" s="724"/>
      <c r="I14" s="127"/>
      <c r="J14" s="706" t="s">
        <v>161</v>
      </c>
      <c r="K14" s="707"/>
      <c r="L14" s="116"/>
      <c r="M14" s="112">
        <v>1</v>
      </c>
      <c r="N14" s="735">
        <f>M14*E14</f>
        <v>10</v>
      </c>
      <c r="O14" s="736"/>
      <c r="P14" s="736"/>
      <c r="Q14" s="737"/>
      <c r="R14" s="115"/>
      <c r="S14" s="751">
        <f>Лист2!I57</f>
        <v>10.335000000000001</v>
      </c>
      <c r="T14" s="752"/>
      <c r="U14" s="752"/>
      <c r="V14" s="753"/>
      <c r="W14" s="728"/>
      <c r="X14" s="729"/>
      <c r="Y14" s="731"/>
      <c r="Z14" s="89"/>
      <c r="AA14" s="89"/>
      <c r="AB14" s="91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80"/>
      <c r="AP14" s="58"/>
      <c r="AQ14" s="40"/>
      <c r="AR14" s="40"/>
      <c r="AS14" s="40"/>
      <c r="AT14" s="48"/>
      <c r="AU14" s="41"/>
      <c r="AV14" s="41"/>
    </row>
    <row r="15" spans="1:48" ht="27" hidden="1">
      <c r="A15" s="53"/>
      <c r="B15" s="134"/>
      <c r="C15" s="135"/>
      <c r="D15" s="136"/>
      <c r="E15" s="137"/>
      <c r="F15" s="138"/>
      <c r="G15" s="138"/>
      <c r="H15" s="142"/>
      <c r="I15" s="138"/>
      <c r="J15" s="137"/>
      <c r="K15" s="138"/>
      <c r="L15" s="116"/>
      <c r="M15" s="112"/>
      <c r="N15" s="143"/>
      <c r="O15" s="115"/>
      <c r="P15" s="115"/>
      <c r="Q15" s="115"/>
      <c r="R15" s="115"/>
      <c r="S15" s="751">
        <f>S18+S14+S13+S12</f>
        <v>122.27250000000002</v>
      </c>
      <c r="T15" s="752"/>
      <c r="U15" s="752"/>
      <c r="V15" s="753"/>
      <c r="W15" s="139"/>
      <c r="X15" s="140"/>
      <c r="Y15" s="141"/>
      <c r="Z15" s="89"/>
      <c r="AA15" s="89"/>
      <c r="AB15" s="91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80"/>
      <c r="AP15" s="58"/>
      <c r="AQ15" s="40"/>
      <c r="AR15" s="40"/>
      <c r="AS15" s="40"/>
      <c r="AT15" s="48"/>
      <c r="AU15" s="41"/>
      <c r="AV15" s="41"/>
    </row>
    <row r="16" spans="1:48" ht="27">
      <c r="A16" s="54"/>
      <c r="B16" s="701"/>
      <c r="C16" s="702"/>
      <c r="D16" s="703"/>
      <c r="E16" s="706"/>
      <c r="F16" s="707"/>
      <c r="G16" s="707"/>
      <c r="H16" s="724"/>
      <c r="I16" s="117"/>
      <c r="J16" s="706"/>
      <c r="K16" s="707"/>
      <c r="L16" s="127"/>
      <c r="M16" s="111"/>
      <c r="N16" s="706"/>
      <c r="O16" s="707"/>
      <c r="P16" s="707"/>
      <c r="Q16" s="707"/>
      <c r="R16" s="117"/>
      <c r="S16" s="751"/>
      <c r="T16" s="752"/>
      <c r="U16" s="752"/>
      <c r="V16" s="753"/>
      <c r="W16" s="728"/>
      <c r="X16" s="729"/>
      <c r="Y16" s="731"/>
      <c r="Z16" s="89"/>
      <c r="AA16" s="89"/>
      <c r="AB16" s="91"/>
      <c r="AC16" s="212" t="s">
        <v>303</v>
      </c>
      <c r="AD16" s="212"/>
      <c r="AE16" s="212"/>
      <c r="AF16" s="210"/>
      <c r="AG16" s="210"/>
      <c r="AH16" s="212"/>
      <c r="AI16" s="212"/>
      <c r="AJ16" s="212"/>
      <c r="AK16" s="212"/>
      <c r="AL16" s="212"/>
      <c r="AM16" s="212"/>
      <c r="AN16" s="212"/>
      <c r="AO16" s="79"/>
      <c r="AP16" s="91"/>
      <c r="AQ16" s="41"/>
      <c r="AR16" s="55"/>
      <c r="AS16" s="40"/>
      <c r="AT16" s="49"/>
      <c r="AU16" s="41"/>
      <c r="AV16" s="41"/>
    </row>
    <row r="17" spans="1:48" ht="27">
      <c r="A17" s="54"/>
      <c r="B17" s="701"/>
      <c r="C17" s="702"/>
      <c r="D17" s="703"/>
      <c r="E17" s="706"/>
      <c r="F17" s="707"/>
      <c r="G17" s="707"/>
      <c r="H17" s="724"/>
      <c r="I17" s="117"/>
      <c r="J17" s="706"/>
      <c r="K17" s="707"/>
      <c r="L17" s="127"/>
      <c r="M17" s="111"/>
      <c r="N17" s="706"/>
      <c r="O17" s="707"/>
      <c r="P17" s="707"/>
      <c r="Q17" s="707"/>
      <c r="R17" s="117"/>
      <c r="S17" s="706"/>
      <c r="T17" s="707"/>
      <c r="U17" s="707"/>
      <c r="V17" s="724"/>
      <c r="W17" s="728"/>
      <c r="X17" s="729"/>
      <c r="Y17" s="731"/>
      <c r="Z17" s="89"/>
      <c r="AA17" s="89"/>
      <c r="AB17" s="91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80"/>
      <c r="AP17" s="58"/>
      <c r="AQ17" s="40"/>
      <c r="AR17" s="40"/>
      <c r="AS17" s="40"/>
      <c r="AT17" s="48"/>
      <c r="AU17" s="41"/>
      <c r="AV17" s="41"/>
    </row>
    <row r="18" spans="1:48" ht="27.75" thickBot="1">
      <c r="A18" s="56"/>
      <c r="B18" s="695"/>
      <c r="C18" s="696"/>
      <c r="D18" s="697"/>
      <c r="E18" s="738"/>
      <c r="F18" s="739"/>
      <c r="G18" s="739"/>
      <c r="H18" s="749"/>
      <c r="I18" s="118"/>
      <c r="J18" s="738" t="s">
        <v>102</v>
      </c>
      <c r="K18" s="739"/>
      <c r="L18" s="116"/>
      <c r="M18" s="112">
        <f>M12+M13+M14</f>
        <v>4</v>
      </c>
      <c r="N18" s="706"/>
      <c r="O18" s="707"/>
      <c r="P18" s="707"/>
      <c r="Q18" s="707"/>
      <c r="R18" s="119"/>
      <c r="S18" s="751">
        <f>Лист2!I38+Лист2!I56+Лист2!I58</f>
        <v>40.307500000000005</v>
      </c>
      <c r="T18" s="752"/>
      <c r="U18" s="752"/>
      <c r="V18" s="753"/>
      <c r="W18" s="728"/>
      <c r="X18" s="729"/>
      <c r="Y18" s="731"/>
      <c r="Z18" s="89"/>
      <c r="AA18" s="89"/>
      <c r="AB18" s="91"/>
      <c r="AC18" s="212" t="s">
        <v>265</v>
      </c>
      <c r="AD18" s="212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19"/>
      <c r="F19" s="119"/>
      <c r="G19" s="119"/>
      <c r="H19" s="119"/>
      <c r="I19" s="119"/>
      <c r="J19" s="119"/>
      <c r="K19" s="119" t="s">
        <v>92</v>
      </c>
      <c r="L19" s="119"/>
      <c r="M19" s="113">
        <f>M16+M17+M18</f>
        <v>4</v>
      </c>
      <c r="N19" s="738">
        <f>SUM(N12:Q18)</f>
        <v>100</v>
      </c>
      <c r="O19" s="739"/>
      <c r="P19" s="739"/>
      <c r="Q19" s="749"/>
      <c r="R19" s="131"/>
      <c r="S19" s="750">
        <f>AV100</f>
        <v>156.35947500000003</v>
      </c>
      <c r="T19" s="754"/>
      <c r="U19" s="754"/>
      <c r="V19" s="755"/>
      <c r="W19" s="732"/>
      <c r="X19" s="733"/>
      <c r="Y19" s="734"/>
      <c r="Z19" s="89"/>
      <c r="AA19" s="89"/>
      <c r="AB19" s="91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80"/>
      <c r="AP19" s="58"/>
      <c r="AQ19" s="40"/>
      <c r="AR19" s="40"/>
      <c r="AS19" s="40"/>
      <c r="AT19" s="40"/>
      <c r="AU19" s="40"/>
      <c r="AV19" s="41"/>
    </row>
    <row r="20" spans="1:48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96"/>
      <c r="Q20" s="96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41"/>
    </row>
    <row r="21" spans="1:48">
      <c r="A21" s="19" t="s">
        <v>77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572"/>
      <c r="Q21" s="572"/>
      <c r="R21" s="11"/>
      <c r="S21" s="22" t="s">
        <v>62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721" t="s">
        <v>8</v>
      </c>
      <c r="AU21" s="722"/>
      <c r="AV21" s="6"/>
    </row>
    <row r="22" spans="1:48" ht="12.75">
      <c r="A22" s="12"/>
      <c r="B22" s="14"/>
      <c r="C22" s="4" t="s">
        <v>76</v>
      </c>
      <c r="D22" s="708" t="s">
        <v>18</v>
      </c>
      <c r="E22" s="709"/>
      <c r="F22" s="709"/>
      <c r="G22" s="709"/>
      <c r="H22" s="709"/>
      <c r="I22" s="709"/>
      <c r="J22" s="709"/>
      <c r="K22" s="709"/>
      <c r="L22" s="709"/>
      <c r="M22" s="709"/>
      <c r="N22" s="710"/>
      <c r="O22" s="129"/>
      <c r="P22" s="708" t="s">
        <v>19</v>
      </c>
      <c r="Q22" s="709"/>
      <c r="R22" s="709"/>
      <c r="S22" s="709"/>
      <c r="T22" s="709"/>
      <c r="U22" s="709"/>
      <c r="V22" s="709"/>
      <c r="W22" s="709"/>
      <c r="X22" s="709"/>
      <c r="Y22" s="709"/>
      <c r="Z22" s="709"/>
      <c r="AA22" s="709"/>
      <c r="AB22" s="710"/>
      <c r="AC22" s="708" t="s">
        <v>20</v>
      </c>
      <c r="AD22" s="709"/>
      <c r="AE22" s="709"/>
      <c r="AF22" s="709"/>
      <c r="AG22" s="709"/>
      <c r="AH22" s="710"/>
      <c r="AI22" s="708" t="s">
        <v>21</v>
      </c>
      <c r="AJ22" s="709"/>
      <c r="AK22" s="709"/>
      <c r="AL22" s="709"/>
      <c r="AM22" s="709"/>
      <c r="AN22" s="709"/>
      <c r="AO22" s="710"/>
      <c r="AP22" s="24" t="s">
        <v>63</v>
      </c>
      <c r="AQ22" s="23"/>
      <c r="AR22" s="23"/>
      <c r="AS22" s="16"/>
      <c r="AT22" s="716" t="s">
        <v>3</v>
      </c>
      <c r="AU22" s="717"/>
      <c r="AV22" s="6"/>
    </row>
    <row r="23" spans="1:48" ht="12.75">
      <c r="A23" s="1"/>
      <c r="B23" s="4"/>
      <c r="C23" s="4" t="s">
        <v>75</v>
      </c>
      <c r="D23" s="711"/>
      <c r="E23" s="712"/>
      <c r="F23" s="712"/>
      <c r="G23" s="712"/>
      <c r="H23" s="712"/>
      <c r="I23" s="712"/>
      <c r="J23" s="712"/>
      <c r="K23" s="712"/>
      <c r="L23" s="712"/>
      <c r="M23" s="712"/>
      <c r="N23" s="713"/>
      <c r="O23" s="130"/>
      <c r="P23" s="711"/>
      <c r="Q23" s="712"/>
      <c r="R23" s="712"/>
      <c r="S23" s="712"/>
      <c r="T23" s="712"/>
      <c r="U23" s="712"/>
      <c r="V23" s="712"/>
      <c r="W23" s="712"/>
      <c r="X23" s="712"/>
      <c r="Y23" s="712"/>
      <c r="Z23" s="712"/>
      <c r="AA23" s="712"/>
      <c r="AB23" s="713"/>
      <c r="AC23" s="711"/>
      <c r="AD23" s="712"/>
      <c r="AE23" s="712"/>
      <c r="AF23" s="712"/>
      <c r="AG23" s="712"/>
      <c r="AH23" s="713"/>
      <c r="AI23" s="711"/>
      <c r="AJ23" s="712"/>
      <c r="AK23" s="712"/>
      <c r="AL23" s="712"/>
      <c r="AM23" s="712"/>
      <c r="AN23" s="712"/>
      <c r="AO23" s="713"/>
      <c r="AP23" s="26" t="s">
        <v>17</v>
      </c>
      <c r="AQ23" s="25"/>
      <c r="AR23" s="25"/>
      <c r="AS23" s="2"/>
      <c r="AT23" s="714" t="s">
        <v>57</v>
      </c>
      <c r="AU23" s="715"/>
      <c r="AV23" s="7"/>
    </row>
    <row r="24" spans="1:48" ht="26.25" customHeight="1">
      <c r="A24" s="1" t="s">
        <v>78</v>
      </c>
      <c r="B24" s="4" t="s">
        <v>79</v>
      </c>
      <c r="C24" s="4" t="s">
        <v>9</v>
      </c>
      <c r="D24" s="683"/>
      <c r="E24" s="684"/>
      <c r="F24" s="378"/>
      <c r="G24" s="900"/>
      <c r="H24" s="901"/>
      <c r="I24" s="378"/>
      <c r="J24" s="683"/>
      <c r="K24" s="684"/>
      <c r="L24" s="378"/>
      <c r="M24" s="683"/>
      <c r="N24" s="684"/>
      <c r="O24" s="378"/>
      <c r="P24" s="900" t="s">
        <v>376</v>
      </c>
      <c r="Q24" s="901"/>
      <c r="R24" s="150"/>
      <c r="S24" s="659" t="s">
        <v>304</v>
      </c>
      <c r="T24" s="660"/>
      <c r="U24" s="107"/>
      <c r="V24" s="683"/>
      <c r="W24" s="684"/>
      <c r="X24" s="246"/>
      <c r="Y24" s="918"/>
      <c r="Z24" s="919"/>
      <c r="AA24" s="246"/>
      <c r="AB24" s="683" t="s">
        <v>297</v>
      </c>
      <c r="AC24" s="684"/>
      <c r="AD24" s="378"/>
      <c r="AE24" s="671" t="s">
        <v>378</v>
      </c>
      <c r="AF24" s="672"/>
      <c r="AG24" s="378"/>
      <c r="AH24" s="900"/>
      <c r="AI24" s="901"/>
      <c r="AJ24" s="378"/>
      <c r="AK24" s="683" t="s">
        <v>325</v>
      </c>
      <c r="AL24" s="684"/>
      <c r="AM24" s="378"/>
      <c r="AN24" s="910"/>
      <c r="AO24" s="911"/>
      <c r="AP24" s="659"/>
      <c r="AQ24" s="660"/>
      <c r="AR24" s="659"/>
      <c r="AS24" s="660"/>
      <c r="AT24" s="18"/>
      <c r="AU24" s="132"/>
      <c r="AV24" s="18"/>
    </row>
    <row r="25" spans="1:48" ht="26.25" customHeight="1">
      <c r="A25" s="1"/>
      <c r="B25" s="4"/>
      <c r="C25" s="4" t="s">
        <v>10</v>
      </c>
      <c r="D25" s="685"/>
      <c r="E25" s="686"/>
      <c r="F25" s="379"/>
      <c r="G25" s="902"/>
      <c r="H25" s="903"/>
      <c r="I25" s="379"/>
      <c r="J25" s="685"/>
      <c r="K25" s="686"/>
      <c r="L25" s="379"/>
      <c r="M25" s="685"/>
      <c r="N25" s="686"/>
      <c r="O25" s="379"/>
      <c r="P25" s="902"/>
      <c r="Q25" s="903"/>
      <c r="R25" s="152"/>
      <c r="S25" s="661"/>
      <c r="T25" s="662"/>
      <c r="U25" s="108"/>
      <c r="V25" s="685"/>
      <c r="W25" s="686"/>
      <c r="X25" s="248"/>
      <c r="Y25" s="920"/>
      <c r="Z25" s="921"/>
      <c r="AA25" s="248"/>
      <c r="AB25" s="685"/>
      <c r="AC25" s="686"/>
      <c r="AD25" s="379"/>
      <c r="AE25" s="673"/>
      <c r="AF25" s="674"/>
      <c r="AG25" s="379"/>
      <c r="AH25" s="902"/>
      <c r="AI25" s="903"/>
      <c r="AJ25" s="379"/>
      <c r="AK25" s="685"/>
      <c r="AL25" s="686"/>
      <c r="AM25" s="379"/>
      <c r="AN25" s="912"/>
      <c r="AO25" s="913"/>
      <c r="AP25" s="661"/>
      <c r="AQ25" s="662"/>
      <c r="AR25" s="661"/>
      <c r="AS25" s="662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687"/>
      <c r="E26" s="688"/>
      <c r="F26" s="380"/>
      <c r="G26" s="904"/>
      <c r="H26" s="905"/>
      <c r="I26" s="380"/>
      <c r="J26" s="687"/>
      <c r="K26" s="688"/>
      <c r="L26" s="380"/>
      <c r="M26" s="687"/>
      <c r="N26" s="688"/>
      <c r="O26" s="380"/>
      <c r="P26" s="904"/>
      <c r="Q26" s="905"/>
      <c r="R26" s="154"/>
      <c r="S26" s="663"/>
      <c r="T26" s="664"/>
      <c r="U26" s="109"/>
      <c r="V26" s="687"/>
      <c r="W26" s="688"/>
      <c r="X26" s="249"/>
      <c r="Y26" s="922"/>
      <c r="Z26" s="923"/>
      <c r="AA26" s="249"/>
      <c r="AB26" s="687"/>
      <c r="AC26" s="688"/>
      <c r="AD26" s="380"/>
      <c r="AE26" s="675"/>
      <c r="AF26" s="676"/>
      <c r="AG26" s="380"/>
      <c r="AH26" s="904"/>
      <c r="AI26" s="905"/>
      <c r="AJ26" s="380"/>
      <c r="AK26" s="687"/>
      <c r="AL26" s="688"/>
      <c r="AM26" s="380"/>
      <c r="AN26" s="914"/>
      <c r="AO26" s="915"/>
      <c r="AP26" s="663"/>
      <c r="AQ26" s="664"/>
      <c r="AR26" s="663"/>
      <c r="AS26" s="664"/>
      <c r="AT26" s="3" t="s">
        <v>7</v>
      </c>
      <c r="AU26" s="3" t="s">
        <v>5</v>
      </c>
      <c r="AV26" s="3"/>
    </row>
    <row r="27" spans="1:48" ht="25.5">
      <c r="A27" s="34">
        <v>1</v>
      </c>
      <c r="B27" s="27">
        <v>2</v>
      </c>
      <c r="C27" s="27">
        <v>3</v>
      </c>
      <c r="D27" s="373">
        <v>4</v>
      </c>
      <c r="E27" s="373">
        <v>5</v>
      </c>
      <c r="F27" s="373"/>
      <c r="G27" s="373">
        <v>18</v>
      </c>
      <c r="H27" s="373">
        <v>19</v>
      </c>
      <c r="I27" s="373"/>
      <c r="J27" s="373">
        <v>8</v>
      </c>
      <c r="K27" s="373">
        <v>9</v>
      </c>
      <c r="L27" s="373"/>
      <c r="M27" s="373">
        <v>10</v>
      </c>
      <c r="N27" s="373">
        <v>11</v>
      </c>
      <c r="O27" s="373"/>
      <c r="P27" s="373">
        <v>18</v>
      </c>
      <c r="Q27" s="373">
        <v>19</v>
      </c>
      <c r="R27" s="27"/>
      <c r="S27" s="27">
        <v>14</v>
      </c>
      <c r="T27" s="27">
        <v>15</v>
      </c>
      <c r="U27" s="27"/>
      <c r="V27" s="373">
        <v>8</v>
      </c>
      <c r="W27" s="373">
        <v>9</v>
      </c>
      <c r="X27" s="27"/>
      <c r="Y27" s="27">
        <v>8</v>
      </c>
      <c r="Z27" s="27">
        <v>9</v>
      </c>
      <c r="AA27" s="27"/>
      <c r="AB27" s="373">
        <v>8</v>
      </c>
      <c r="AC27" s="373">
        <v>9</v>
      </c>
      <c r="AD27" s="373"/>
      <c r="AE27" s="497">
        <v>20</v>
      </c>
      <c r="AF27" s="374">
        <v>21</v>
      </c>
      <c r="AG27" s="373"/>
      <c r="AH27" s="373">
        <v>22</v>
      </c>
      <c r="AI27" s="373">
        <v>23</v>
      </c>
      <c r="AJ27" s="373"/>
      <c r="AK27" s="373">
        <v>24</v>
      </c>
      <c r="AL27" s="373">
        <v>25</v>
      </c>
      <c r="AM27" s="373"/>
      <c r="AN27" s="373">
        <v>26</v>
      </c>
      <c r="AO27" s="373">
        <v>27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33.75">
      <c r="A28" s="13" t="s">
        <v>22</v>
      </c>
      <c r="B28" s="10"/>
      <c r="C28" s="10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>
        <v>2.5</v>
      </c>
      <c r="Q28" s="112"/>
      <c r="R28" s="155"/>
      <c r="S28" s="106">
        <v>2.5</v>
      </c>
      <c r="T28" s="106"/>
      <c r="U28" s="106"/>
      <c r="V28" s="112"/>
      <c r="W28" s="112"/>
      <c r="X28" s="241"/>
      <c r="Y28" s="241"/>
      <c r="Z28" s="241"/>
      <c r="AA28" s="241"/>
      <c r="AB28" s="112">
        <v>3.5</v>
      </c>
      <c r="AC28" s="112"/>
      <c r="AD28" s="112"/>
      <c r="AE28" s="155">
        <v>1</v>
      </c>
      <c r="AF28" s="498"/>
      <c r="AG28" s="112"/>
      <c r="AH28" s="112"/>
      <c r="AI28" s="112"/>
      <c r="AJ28" s="112"/>
      <c r="AK28" s="112">
        <v>1</v>
      </c>
      <c r="AL28" s="112"/>
      <c r="AM28" s="112"/>
      <c r="AN28" s="112"/>
      <c r="AO28" s="112"/>
      <c r="AP28" s="106"/>
      <c r="AQ28" s="106"/>
      <c r="AR28" s="106"/>
      <c r="AS28" s="106"/>
      <c r="AT28" s="9"/>
      <c r="AU28" s="36"/>
      <c r="AV28" s="9"/>
    </row>
    <row r="29" spans="1:48" ht="34.5" thickBot="1">
      <c r="A29" s="30" t="s">
        <v>23</v>
      </c>
      <c r="B29" s="31"/>
      <c r="C29" s="31"/>
      <c r="D29" s="316"/>
      <c r="E29" s="316"/>
      <c r="F29" s="559"/>
      <c r="G29" s="557"/>
      <c r="H29" s="316"/>
      <c r="I29" s="560"/>
      <c r="J29" s="316"/>
      <c r="K29" s="316"/>
      <c r="L29" s="316"/>
      <c r="M29" s="316"/>
      <c r="N29" s="316"/>
      <c r="O29" s="316"/>
      <c r="P29" s="557" t="s">
        <v>368</v>
      </c>
      <c r="Q29" s="316"/>
      <c r="R29" s="156"/>
      <c r="S29" s="120">
        <v>150</v>
      </c>
      <c r="T29" s="120"/>
      <c r="U29" s="120"/>
      <c r="V29" s="316"/>
      <c r="W29" s="316"/>
      <c r="X29" s="251"/>
      <c r="Y29" s="250"/>
      <c r="Z29" s="250"/>
      <c r="AA29" s="252"/>
      <c r="AB29" s="316">
        <v>200</v>
      </c>
      <c r="AC29" s="316"/>
      <c r="AD29" s="578"/>
      <c r="AE29" s="156">
        <v>200</v>
      </c>
      <c r="AF29" s="499"/>
      <c r="AG29" s="316"/>
      <c r="AH29" s="316"/>
      <c r="AI29" s="316"/>
      <c r="AJ29" s="316"/>
      <c r="AK29" s="316">
        <v>25</v>
      </c>
      <c r="AL29" s="316"/>
      <c r="AM29" s="316"/>
      <c r="AN29" s="316"/>
      <c r="AO29" s="316"/>
      <c r="AP29" s="120"/>
      <c r="AQ29" s="120"/>
      <c r="AR29" s="120"/>
      <c r="AS29" s="120"/>
      <c r="AT29" s="32"/>
      <c r="AU29" s="37"/>
      <c r="AV29" s="32"/>
    </row>
    <row r="30" spans="1:48" ht="62.25" customHeight="1" thickTop="1">
      <c r="A30" s="284" t="s">
        <v>72</v>
      </c>
      <c r="B30" s="5"/>
      <c r="C30" s="103" t="s">
        <v>195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7"/>
      <c r="Q30" s="317"/>
      <c r="R30" s="92">
        <f>Q30*AU30</f>
        <v>0</v>
      </c>
      <c r="S30" s="92"/>
      <c r="T30" s="92"/>
      <c r="U30" s="92">
        <f>T30*AU30</f>
        <v>0</v>
      </c>
      <c r="V30" s="317"/>
      <c r="W30" s="317"/>
      <c r="X30" s="319"/>
      <c r="Y30" s="319"/>
      <c r="Z30" s="319"/>
      <c r="AA30" s="319"/>
      <c r="AB30" s="317"/>
      <c r="AC30" s="317"/>
      <c r="AD30" s="317"/>
      <c r="AE30" s="375"/>
      <c r="AF30" s="500">
        <f>AE30*AE28</f>
        <v>0</v>
      </c>
      <c r="AG30" s="317">
        <f>AF30*AX30</f>
        <v>0</v>
      </c>
      <c r="AH30" s="317"/>
      <c r="AI30" s="317">
        <f>AH30*AH28</f>
        <v>0</v>
      </c>
      <c r="AJ30" s="317">
        <f>AI30*AX30</f>
        <v>0</v>
      </c>
      <c r="AK30" s="317"/>
      <c r="AL30" s="317"/>
      <c r="AM30" s="317"/>
      <c r="AN30" s="317"/>
      <c r="AO30" s="317"/>
      <c r="AP30" s="92"/>
      <c r="AQ30" s="92"/>
      <c r="AR30" s="92"/>
      <c r="AS30" s="92"/>
      <c r="AT30" s="384">
        <f>E30+H30+K30+N30+Q30+T30+W30+Z30+AC30+AF30+AI30+AL30+AO30+AQ30+AS30</f>
        <v>0</v>
      </c>
      <c r="AU30" s="551">
        <v>675</v>
      </c>
      <c r="AV30" s="88">
        <f>AT30*AU30</f>
        <v>0</v>
      </c>
    </row>
    <row r="31" spans="1:48" ht="39.950000000000003" customHeight="1">
      <c r="A31" s="284" t="s">
        <v>231</v>
      </c>
      <c r="B31" s="5"/>
      <c r="C31" s="103" t="s">
        <v>195</v>
      </c>
      <c r="D31" s="319"/>
      <c r="E31" s="319">
        <f>D31*D28</f>
        <v>0</v>
      </c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7"/>
      <c r="Q31" s="317"/>
      <c r="R31" s="92">
        <f t="shared" ref="R31:R53" si="0">Q31*AU31</f>
        <v>0</v>
      </c>
      <c r="S31" s="92"/>
      <c r="T31" s="92"/>
      <c r="U31" s="92">
        <f t="shared" ref="U31:U52" si="1">T31*AU31</f>
        <v>0</v>
      </c>
      <c r="V31" s="317"/>
      <c r="W31" s="317"/>
      <c r="X31" s="319"/>
      <c r="Y31" s="319"/>
      <c r="Z31" s="319"/>
      <c r="AA31" s="319"/>
      <c r="AB31" s="317"/>
      <c r="AC31" s="317"/>
      <c r="AD31" s="317"/>
      <c r="AE31" s="375">
        <v>2.6950000000000002E-2</v>
      </c>
      <c r="AF31" s="500">
        <f>AE31*AE28</f>
        <v>2.6950000000000002E-2</v>
      </c>
      <c r="AG31" s="317">
        <f t="shared" ref="AG31:AG53" si="2">AF31*AX31</f>
        <v>0</v>
      </c>
      <c r="AH31" s="317"/>
      <c r="AI31" s="317">
        <f>AH31*AH28</f>
        <v>0</v>
      </c>
      <c r="AJ31" s="317">
        <f t="shared" ref="AJ31:AJ53" si="3">AI31*AX31</f>
        <v>0</v>
      </c>
      <c r="AK31" s="317"/>
      <c r="AL31" s="317"/>
      <c r="AM31" s="317"/>
      <c r="AN31" s="317"/>
      <c r="AO31" s="317"/>
      <c r="AP31" s="92"/>
      <c r="AQ31" s="92"/>
      <c r="AR31" s="92"/>
      <c r="AS31" s="92"/>
      <c r="AT31" s="384">
        <f t="shared" ref="AT31:AT53" si="4">E31+H31+K31+N31+Q31+T31+W31+Z31+AC31+AF31+AI31+AL31+AO31+AQ31+AS31</f>
        <v>2.6950000000000002E-2</v>
      </c>
      <c r="AU31" s="551">
        <v>540</v>
      </c>
      <c r="AV31" s="88">
        <f t="shared" ref="AV31:AV53" si="5">AT31*AU31</f>
        <v>14.553000000000001</v>
      </c>
    </row>
    <row r="32" spans="1:48" ht="39.950000000000003" customHeight="1">
      <c r="A32" s="284" t="s">
        <v>330</v>
      </c>
      <c r="B32" s="5"/>
      <c r="C32" s="103" t="s">
        <v>195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7"/>
      <c r="Q32" s="317"/>
      <c r="R32" s="92">
        <f t="shared" si="0"/>
        <v>0</v>
      </c>
      <c r="S32" s="92"/>
      <c r="T32" s="92"/>
      <c r="U32" s="92">
        <f t="shared" si="1"/>
        <v>0</v>
      </c>
      <c r="V32" s="317"/>
      <c r="W32" s="317"/>
      <c r="X32" s="319"/>
      <c r="Y32" s="319"/>
      <c r="Z32" s="319"/>
      <c r="AA32" s="319"/>
      <c r="AB32" s="317"/>
      <c r="AC32" s="317"/>
      <c r="AD32" s="317"/>
      <c r="AE32" s="375"/>
      <c r="AF32" s="500">
        <f>AE32*AE28</f>
        <v>0</v>
      </c>
      <c r="AG32" s="317">
        <f t="shared" si="2"/>
        <v>0</v>
      </c>
      <c r="AH32" s="317"/>
      <c r="AI32" s="317">
        <f>AH32*AH28</f>
        <v>0</v>
      </c>
      <c r="AJ32" s="317">
        <f t="shared" si="3"/>
        <v>0</v>
      </c>
      <c r="AK32" s="317"/>
      <c r="AL32" s="317"/>
      <c r="AM32" s="317"/>
      <c r="AN32" s="317"/>
      <c r="AO32" s="317"/>
      <c r="AP32" s="92"/>
      <c r="AQ32" s="92"/>
      <c r="AR32" s="92"/>
      <c r="AS32" s="92"/>
      <c r="AT32" s="384">
        <f t="shared" si="4"/>
        <v>0</v>
      </c>
      <c r="AU32" s="551">
        <v>555</v>
      </c>
      <c r="AV32" s="88">
        <f t="shared" si="5"/>
        <v>0</v>
      </c>
    </row>
    <row r="33" spans="1:48" ht="84" customHeight="1">
      <c r="A33" s="284" t="s">
        <v>24</v>
      </c>
      <c r="B33" s="5"/>
      <c r="C33" s="103" t="s">
        <v>195</v>
      </c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7"/>
      <c r="Q33" s="317"/>
      <c r="R33" s="92">
        <f t="shared" si="0"/>
        <v>0</v>
      </c>
      <c r="S33" s="92"/>
      <c r="T33" s="92"/>
      <c r="U33" s="92">
        <f t="shared" si="1"/>
        <v>0</v>
      </c>
      <c r="V33" s="317"/>
      <c r="W33" s="317"/>
      <c r="X33" s="319"/>
      <c r="Y33" s="319"/>
      <c r="Z33" s="319"/>
      <c r="AA33" s="319"/>
      <c r="AB33" s="317"/>
      <c r="AC33" s="317"/>
      <c r="AD33" s="317"/>
      <c r="AE33" s="375"/>
      <c r="AF33" s="500"/>
      <c r="AG33" s="317">
        <f t="shared" si="2"/>
        <v>0</v>
      </c>
      <c r="AH33" s="317"/>
      <c r="AI33" s="317"/>
      <c r="AJ33" s="317">
        <f t="shared" si="3"/>
        <v>0</v>
      </c>
      <c r="AK33" s="317"/>
      <c r="AL33" s="317"/>
      <c r="AM33" s="317"/>
      <c r="AN33" s="317"/>
      <c r="AO33" s="317"/>
      <c r="AP33" s="92"/>
      <c r="AQ33" s="92"/>
      <c r="AR33" s="92"/>
      <c r="AS33" s="92"/>
      <c r="AT33" s="384">
        <f t="shared" si="4"/>
        <v>0</v>
      </c>
      <c r="AU33" s="551">
        <v>241.5</v>
      </c>
      <c r="AV33" s="88">
        <f t="shared" si="5"/>
        <v>0</v>
      </c>
    </row>
    <row r="34" spans="1:48" ht="39.950000000000003" customHeight="1">
      <c r="A34" s="284" t="s">
        <v>234</v>
      </c>
      <c r="B34" s="5"/>
      <c r="C34" s="103" t="s">
        <v>195</v>
      </c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7"/>
      <c r="Q34" s="317"/>
      <c r="R34" s="92">
        <f t="shared" si="0"/>
        <v>0</v>
      </c>
      <c r="S34" s="92"/>
      <c r="T34" s="92"/>
      <c r="U34" s="92">
        <f t="shared" si="1"/>
        <v>0</v>
      </c>
      <c r="V34" s="317"/>
      <c r="W34" s="317"/>
      <c r="X34" s="319"/>
      <c r="Y34" s="319"/>
      <c r="Z34" s="319"/>
      <c r="AA34" s="319"/>
      <c r="AB34" s="317"/>
      <c r="AC34" s="317"/>
      <c r="AD34" s="317"/>
      <c r="AE34" s="375"/>
      <c r="AF34" s="500"/>
      <c r="AG34" s="317">
        <f t="shared" si="2"/>
        <v>0</v>
      </c>
      <c r="AH34" s="317"/>
      <c r="AI34" s="317"/>
      <c r="AJ34" s="317">
        <f t="shared" si="3"/>
        <v>0</v>
      </c>
      <c r="AK34" s="317"/>
      <c r="AL34" s="317"/>
      <c r="AM34" s="317"/>
      <c r="AN34" s="317"/>
      <c r="AO34" s="317"/>
      <c r="AP34" s="92"/>
      <c r="AQ34" s="92"/>
      <c r="AR34" s="92"/>
      <c r="AS34" s="92"/>
      <c r="AT34" s="384">
        <f t="shared" si="4"/>
        <v>0</v>
      </c>
      <c r="AU34" s="551">
        <v>142.5</v>
      </c>
      <c r="AV34" s="88">
        <f t="shared" si="5"/>
        <v>0</v>
      </c>
    </row>
    <row r="35" spans="1:48" ht="39.950000000000003" customHeight="1">
      <c r="A35" s="284" t="s">
        <v>25</v>
      </c>
      <c r="B35" s="5"/>
      <c r="C35" s="103" t="s">
        <v>195</v>
      </c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7"/>
      <c r="Q35" s="317"/>
      <c r="R35" s="92">
        <f t="shared" si="0"/>
        <v>0</v>
      </c>
      <c r="S35" s="92"/>
      <c r="T35" s="92"/>
      <c r="U35" s="92">
        <f t="shared" si="1"/>
        <v>0</v>
      </c>
      <c r="V35" s="317"/>
      <c r="W35" s="317"/>
      <c r="X35" s="319"/>
      <c r="Y35" s="319"/>
      <c r="Z35" s="319"/>
      <c r="AA35" s="319"/>
      <c r="AB35" s="317"/>
      <c r="AC35" s="317"/>
      <c r="AD35" s="317"/>
      <c r="AE35" s="375">
        <v>2.061E-2</v>
      </c>
      <c r="AF35" s="500">
        <f>AE35*AE28</f>
        <v>2.061E-2</v>
      </c>
      <c r="AG35" s="317">
        <f t="shared" si="2"/>
        <v>0</v>
      </c>
      <c r="AH35" s="317"/>
      <c r="AI35" s="317"/>
      <c r="AJ35" s="317">
        <f t="shared" si="3"/>
        <v>0</v>
      </c>
      <c r="AK35" s="317"/>
      <c r="AL35" s="317"/>
      <c r="AM35" s="317"/>
      <c r="AN35" s="317"/>
      <c r="AO35" s="317"/>
      <c r="AP35" s="92"/>
      <c r="AQ35" s="92"/>
      <c r="AR35" s="92"/>
      <c r="AS35" s="92"/>
      <c r="AT35" s="384">
        <f t="shared" si="4"/>
        <v>2.061E-2</v>
      </c>
      <c r="AU35" s="551">
        <v>502.5</v>
      </c>
      <c r="AV35" s="88">
        <f t="shared" si="5"/>
        <v>10.356525</v>
      </c>
    </row>
    <row r="36" spans="1:48" ht="39.950000000000003" customHeight="1">
      <c r="A36" s="284" t="s">
        <v>232</v>
      </c>
      <c r="B36" s="5"/>
      <c r="C36" s="103" t="s">
        <v>195</v>
      </c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7"/>
      <c r="Q36" s="317"/>
      <c r="R36" s="92">
        <f t="shared" si="0"/>
        <v>0</v>
      </c>
      <c r="S36" s="92"/>
      <c r="T36" s="92"/>
      <c r="U36" s="92">
        <f t="shared" si="1"/>
        <v>0</v>
      </c>
      <c r="V36" s="317"/>
      <c r="W36" s="317"/>
      <c r="X36" s="319"/>
      <c r="Y36" s="319"/>
      <c r="Z36" s="319"/>
      <c r="AA36" s="319"/>
      <c r="AB36" s="317"/>
      <c r="AC36" s="317"/>
      <c r="AD36" s="317"/>
      <c r="AE36" s="375"/>
      <c r="AF36" s="500"/>
      <c r="AG36" s="317">
        <f t="shared" si="2"/>
        <v>0</v>
      </c>
      <c r="AH36" s="317"/>
      <c r="AI36" s="317"/>
      <c r="AJ36" s="317">
        <f t="shared" si="3"/>
        <v>0</v>
      </c>
      <c r="AK36" s="317"/>
      <c r="AL36" s="317"/>
      <c r="AM36" s="317"/>
      <c r="AN36" s="317"/>
      <c r="AO36" s="317"/>
      <c r="AP36" s="92"/>
      <c r="AQ36" s="92"/>
      <c r="AR36" s="92"/>
      <c r="AS36" s="92"/>
      <c r="AT36" s="384">
        <f t="shared" si="4"/>
        <v>0</v>
      </c>
      <c r="AU36" s="551">
        <v>138</v>
      </c>
      <c r="AV36" s="88">
        <f t="shared" si="5"/>
        <v>0</v>
      </c>
    </row>
    <row r="37" spans="1:48" ht="39.950000000000003" customHeight="1">
      <c r="A37" s="284" t="s">
        <v>224</v>
      </c>
      <c r="B37" s="5"/>
      <c r="C37" s="103" t="s">
        <v>195</v>
      </c>
      <c r="D37" s="319"/>
      <c r="E37" s="319">
        <f>D37*D28</f>
        <v>0</v>
      </c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7"/>
      <c r="Q37" s="317"/>
      <c r="R37" s="92">
        <f t="shared" si="0"/>
        <v>0</v>
      </c>
      <c r="S37" s="92"/>
      <c r="T37" s="92"/>
      <c r="U37" s="92">
        <f t="shared" si="1"/>
        <v>0</v>
      </c>
      <c r="V37" s="317"/>
      <c r="W37" s="317"/>
      <c r="X37" s="319"/>
      <c r="Y37" s="319"/>
      <c r="Z37" s="319"/>
      <c r="AA37" s="319"/>
      <c r="AB37" s="317"/>
      <c r="AC37" s="317"/>
      <c r="AD37" s="317"/>
      <c r="AE37" s="375"/>
      <c r="AF37" s="500"/>
      <c r="AG37" s="317">
        <f t="shared" si="2"/>
        <v>0</v>
      </c>
      <c r="AH37" s="317"/>
      <c r="AI37" s="317">
        <f>AH37*AH28</f>
        <v>0</v>
      </c>
      <c r="AJ37" s="317">
        <f t="shared" si="3"/>
        <v>0</v>
      </c>
      <c r="AK37" s="317"/>
      <c r="AL37" s="317"/>
      <c r="AM37" s="317"/>
      <c r="AN37" s="317"/>
      <c r="AO37" s="317"/>
      <c r="AP37" s="92"/>
      <c r="AQ37" s="92"/>
      <c r="AR37" s="92"/>
      <c r="AS37" s="92"/>
      <c r="AT37" s="384">
        <f t="shared" si="4"/>
        <v>0</v>
      </c>
      <c r="AU37" s="551">
        <v>450</v>
      </c>
      <c r="AV37" s="88">
        <f t="shared" si="5"/>
        <v>0</v>
      </c>
    </row>
    <row r="38" spans="1:48" ht="39.950000000000003" customHeight="1">
      <c r="A38" s="284" t="s">
        <v>26</v>
      </c>
      <c r="B38" s="5"/>
      <c r="C38" s="103" t="s">
        <v>195</v>
      </c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7"/>
      <c r="Q38" s="317"/>
      <c r="R38" s="92">
        <f t="shared" si="0"/>
        <v>0</v>
      </c>
      <c r="S38" s="92"/>
      <c r="T38" s="92"/>
      <c r="U38" s="92">
        <f t="shared" si="1"/>
        <v>0</v>
      </c>
      <c r="V38" s="317"/>
      <c r="W38" s="317"/>
      <c r="X38" s="319"/>
      <c r="Y38" s="319"/>
      <c r="Z38" s="319"/>
      <c r="AA38" s="319"/>
      <c r="AB38" s="317"/>
      <c r="AC38" s="317"/>
      <c r="AD38" s="317"/>
      <c r="AE38" s="375"/>
      <c r="AF38" s="500"/>
      <c r="AG38" s="317">
        <f t="shared" si="2"/>
        <v>0</v>
      </c>
      <c r="AH38" s="317"/>
      <c r="AI38" s="317"/>
      <c r="AJ38" s="317">
        <f t="shared" si="3"/>
        <v>0</v>
      </c>
      <c r="AK38" s="317"/>
      <c r="AL38" s="317"/>
      <c r="AM38" s="317"/>
      <c r="AN38" s="317"/>
      <c r="AO38" s="317"/>
      <c r="AP38" s="92"/>
      <c r="AQ38" s="92"/>
      <c r="AR38" s="92"/>
      <c r="AS38" s="92"/>
      <c r="AT38" s="384">
        <f t="shared" si="4"/>
        <v>0</v>
      </c>
      <c r="AU38" s="551"/>
      <c r="AV38" s="88">
        <f t="shared" si="5"/>
        <v>0</v>
      </c>
    </row>
    <row r="39" spans="1:48" ht="39.950000000000003" customHeight="1">
      <c r="A39" s="284" t="s">
        <v>218</v>
      </c>
      <c r="B39" s="5"/>
      <c r="C39" s="103" t="s">
        <v>195</v>
      </c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7"/>
      <c r="Q39" s="317"/>
      <c r="R39" s="92">
        <f t="shared" si="0"/>
        <v>0</v>
      </c>
      <c r="S39" s="92"/>
      <c r="T39" s="92"/>
      <c r="U39" s="92">
        <f t="shared" si="1"/>
        <v>0</v>
      </c>
      <c r="V39" s="317"/>
      <c r="W39" s="317"/>
      <c r="X39" s="319"/>
      <c r="Y39" s="319"/>
      <c r="Z39" s="319"/>
      <c r="AA39" s="319"/>
      <c r="AB39" s="317"/>
      <c r="AC39" s="317"/>
      <c r="AD39" s="317"/>
      <c r="AE39" s="375"/>
      <c r="AF39" s="500"/>
      <c r="AG39" s="317">
        <f t="shared" si="2"/>
        <v>0</v>
      </c>
      <c r="AH39" s="317"/>
      <c r="AI39" s="317"/>
      <c r="AJ39" s="317">
        <f t="shared" si="3"/>
        <v>0</v>
      </c>
      <c r="AK39" s="317"/>
      <c r="AL39" s="317"/>
      <c r="AM39" s="317"/>
      <c r="AN39" s="317"/>
      <c r="AO39" s="317"/>
      <c r="AP39" s="92"/>
      <c r="AQ39" s="92"/>
      <c r="AR39" s="92"/>
      <c r="AS39" s="92"/>
      <c r="AT39" s="384">
        <f t="shared" si="4"/>
        <v>0</v>
      </c>
      <c r="AU39" s="552"/>
      <c r="AV39" s="88">
        <f t="shared" si="5"/>
        <v>0</v>
      </c>
    </row>
    <row r="40" spans="1:48" ht="39.950000000000003" customHeight="1">
      <c r="A40" s="284" t="s">
        <v>27</v>
      </c>
      <c r="B40" s="5"/>
      <c r="C40" s="103" t="s">
        <v>195</v>
      </c>
      <c r="D40" s="319"/>
      <c r="E40" s="319">
        <f>D40*D28</f>
        <v>0</v>
      </c>
      <c r="F40" s="319"/>
      <c r="G40" s="319"/>
      <c r="H40" s="319">
        <f>G40*G28</f>
        <v>0</v>
      </c>
      <c r="I40" s="319"/>
      <c r="J40" s="319"/>
      <c r="K40" s="319"/>
      <c r="L40" s="319"/>
      <c r="M40" s="319"/>
      <c r="N40" s="319"/>
      <c r="O40" s="319"/>
      <c r="P40" s="317"/>
      <c r="Q40" s="317">
        <f>P40*P28</f>
        <v>0</v>
      </c>
      <c r="R40" s="92">
        <f t="shared" si="0"/>
        <v>0</v>
      </c>
      <c r="S40" s="92"/>
      <c r="T40" s="92"/>
      <c r="U40" s="92">
        <f t="shared" si="1"/>
        <v>0</v>
      </c>
      <c r="V40" s="317"/>
      <c r="W40" s="317"/>
      <c r="X40" s="319"/>
      <c r="Y40" s="319"/>
      <c r="Z40" s="319"/>
      <c r="AA40" s="319"/>
      <c r="AB40" s="317"/>
      <c r="AC40" s="317"/>
      <c r="AD40" s="317"/>
      <c r="AE40" s="375">
        <v>5.0000000000000001E-3</v>
      </c>
      <c r="AF40" s="500">
        <f>AE40*AE28</f>
        <v>5.0000000000000001E-3</v>
      </c>
      <c r="AG40" s="317">
        <f t="shared" si="2"/>
        <v>0</v>
      </c>
      <c r="AH40" s="317"/>
      <c r="AI40" s="317"/>
      <c r="AJ40" s="317">
        <f t="shared" si="3"/>
        <v>0</v>
      </c>
      <c r="AK40" s="317"/>
      <c r="AL40" s="317"/>
      <c r="AM40" s="317"/>
      <c r="AN40" s="317"/>
      <c r="AO40" s="317">
        <f>AN40*AN28</f>
        <v>0</v>
      </c>
      <c r="AP40" s="92"/>
      <c r="AQ40" s="92"/>
      <c r="AR40" s="92"/>
      <c r="AS40" s="92"/>
      <c r="AT40" s="385">
        <f t="shared" si="4"/>
        <v>5.0000000000000001E-3</v>
      </c>
      <c r="AU40" s="553">
        <v>1020</v>
      </c>
      <c r="AV40" s="88">
        <f t="shared" si="5"/>
        <v>5.1000000000000005</v>
      </c>
    </row>
    <row r="41" spans="1:48" ht="39.950000000000003" customHeight="1">
      <c r="A41" s="284" t="s">
        <v>28</v>
      </c>
      <c r="B41" s="5"/>
      <c r="C41" s="103" t="s">
        <v>195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7"/>
      <c r="Q41" s="317"/>
      <c r="R41" s="92">
        <f t="shared" si="0"/>
        <v>0</v>
      </c>
      <c r="S41" s="92"/>
      <c r="T41" s="92"/>
      <c r="U41" s="92">
        <f t="shared" si="1"/>
        <v>0</v>
      </c>
      <c r="V41" s="317"/>
      <c r="W41" s="317"/>
      <c r="X41" s="319"/>
      <c r="Y41" s="319"/>
      <c r="Z41" s="319"/>
      <c r="AA41" s="319"/>
      <c r="AB41" s="317"/>
      <c r="AC41" s="317"/>
      <c r="AD41" s="317"/>
      <c r="AE41" s="375"/>
      <c r="AF41" s="500"/>
      <c r="AG41" s="317">
        <f t="shared" si="2"/>
        <v>0</v>
      </c>
      <c r="AH41" s="317"/>
      <c r="AI41" s="317"/>
      <c r="AJ41" s="317">
        <f t="shared" si="3"/>
        <v>0</v>
      </c>
      <c r="AK41" s="317"/>
      <c r="AL41" s="317"/>
      <c r="AM41" s="317"/>
      <c r="AN41" s="317"/>
      <c r="AO41" s="317"/>
      <c r="AP41" s="92"/>
      <c r="AQ41" s="92"/>
      <c r="AR41" s="92"/>
      <c r="AS41" s="92"/>
      <c r="AT41" s="384">
        <f t="shared" si="4"/>
        <v>0</v>
      </c>
      <c r="AU41" s="553"/>
      <c r="AV41" s="88">
        <f t="shared" si="5"/>
        <v>0</v>
      </c>
    </row>
    <row r="42" spans="1:48" ht="39.950000000000003" customHeight="1">
      <c r="A42" s="284" t="s">
        <v>223</v>
      </c>
      <c r="B42" s="5"/>
      <c r="C42" s="103" t="s">
        <v>195</v>
      </c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7"/>
      <c r="Q42" s="317"/>
      <c r="R42" s="92">
        <f t="shared" si="0"/>
        <v>0</v>
      </c>
      <c r="S42" s="92"/>
      <c r="T42" s="92"/>
      <c r="U42" s="92">
        <f t="shared" si="1"/>
        <v>0</v>
      </c>
      <c r="V42" s="317"/>
      <c r="W42" s="317"/>
      <c r="X42" s="319"/>
      <c r="Y42" s="319"/>
      <c r="Z42" s="319"/>
      <c r="AA42" s="319"/>
      <c r="AB42" s="317"/>
      <c r="AC42" s="317"/>
      <c r="AD42" s="317"/>
      <c r="AE42" s="375"/>
      <c r="AF42" s="500"/>
      <c r="AG42" s="317">
        <f t="shared" si="2"/>
        <v>0</v>
      </c>
      <c r="AH42" s="317"/>
      <c r="AI42" s="317"/>
      <c r="AJ42" s="317">
        <f t="shared" si="3"/>
        <v>0</v>
      </c>
      <c r="AK42" s="317"/>
      <c r="AL42" s="317"/>
      <c r="AM42" s="317"/>
      <c r="AN42" s="317"/>
      <c r="AO42" s="317"/>
      <c r="AP42" s="92"/>
      <c r="AQ42" s="92"/>
      <c r="AR42" s="92"/>
      <c r="AS42" s="92"/>
      <c r="AT42" s="384">
        <f t="shared" si="4"/>
        <v>0</v>
      </c>
      <c r="AU42" s="553"/>
      <c r="AV42" s="88">
        <f t="shared" si="5"/>
        <v>0</v>
      </c>
    </row>
    <row r="43" spans="1:48" ht="39.950000000000003" customHeight="1">
      <c r="A43" s="284" t="s">
        <v>29</v>
      </c>
      <c r="B43" s="5"/>
      <c r="C43" s="103" t="s">
        <v>195</v>
      </c>
      <c r="D43" s="319"/>
      <c r="E43" s="319">
        <f>D43*D28</f>
        <v>0</v>
      </c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7">
        <v>1.5E-3</v>
      </c>
      <c r="Q43" s="317">
        <f>P43*P28</f>
        <v>3.7499999999999999E-3</v>
      </c>
      <c r="R43" s="92">
        <f t="shared" si="0"/>
        <v>0.95624999999999993</v>
      </c>
      <c r="S43" s="92"/>
      <c r="T43" s="92"/>
      <c r="U43" s="92">
        <f t="shared" si="1"/>
        <v>0</v>
      </c>
      <c r="V43" s="317"/>
      <c r="W43" s="317"/>
      <c r="X43" s="319"/>
      <c r="Y43" s="319"/>
      <c r="Z43" s="319"/>
      <c r="AA43" s="319"/>
      <c r="AB43" s="317"/>
      <c r="AC43" s="317"/>
      <c r="AD43" s="317"/>
      <c r="AE43" s="375">
        <v>2E-3</v>
      </c>
      <c r="AF43" s="500">
        <f>AE43*AE28</f>
        <v>2E-3</v>
      </c>
      <c r="AG43" s="317">
        <f t="shared" si="2"/>
        <v>0</v>
      </c>
      <c r="AH43" s="317"/>
      <c r="AI43" s="317">
        <f>AH43*AH28</f>
        <v>0</v>
      </c>
      <c r="AJ43" s="317">
        <f t="shared" si="3"/>
        <v>0</v>
      </c>
      <c r="AK43" s="317"/>
      <c r="AL43" s="317"/>
      <c r="AM43" s="317"/>
      <c r="AN43" s="317"/>
      <c r="AO43" s="317">
        <f>AN43*AN28</f>
        <v>0</v>
      </c>
      <c r="AP43" s="92"/>
      <c r="AQ43" s="92"/>
      <c r="AR43" s="92"/>
      <c r="AS43" s="92"/>
      <c r="AT43" s="384">
        <f t="shared" si="4"/>
        <v>5.7499999999999999E-3</v>
      </c>
      <c r="AU43" s="553">
        <v>255</v>
      </c>
      <c r="AV43" s="88">
        <f t="shared" si="5"/>
        <v>1.4662500000000001</v>
      </c>
    </row>
    <row r="44" spans="1:48" ht="39.950000000000003" customHeight="1">
      <c r="A44" s="284" t="s">
        <v>200</v>
      </c>
      <c r="B44" s="5"/>
      <c r="C44" s="103" t="s">
        <v>195</v>
      </c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7"/>
      <c r="Q44" s="317"/>
      <c r="R44" s="92">
        <f t="shared" si="0"/>
        <v>0</v>
      </c>
      <c r="S44" s="92"/>
      <c r="T44" s="92"/>
      <c r="U44" s="92">
        <f t="shared" si="1"/>
        <v>0</v>
      </c>
      <c r="V44" s="317"/>
      <c r="W44" s="317"/>
      <c r="X44" s="319"/>
      <c r="Y44" s="319"/>
      <c r="Z44" s="319"/>
      <c r="AA44" s="319"/>
      <c r="AB44" s="317"/>
      <c r="AC44" s="317">
        <f>AB44*AB28</f>
        <v>0</v>
      </c>
      <c r="AD44" s="317"/>
      <c r="AE44" s="375"/>
      <c r="AF44" s="500"/>
      <c r="AG44" s="317">
        <f t="shared" si="2"/>
        <v>0</v>
      </c>
      <c r="AH44" s="317"/>
      <c r="AI44" s="317"/>
      <c r="AJ44" s="317">
        <f t="shared" si="3"/>
        <v>0</v>
      </c>
      <c r="AK44" s="317"/>
      <c r="AL44" s="317"/>
      <c r="AM44" s="317"/>
      <c r="AN44" s="317"/>
      <c r="AO44" s="317">
        <f>AN44*AN28</f>
        <v>0</v>
      </c>
      <c r="AP44" s="92"/>
      <c r="AQ44" s="92"/>
      <c r="AR44" s="92"/>
      <c r="AS44" s="92"/>
      <c r="AT44" s="384">
        <f t="shared" si="4"/>
        <v>0</v>
      </c>
      <c r="AU44" s="553">
        <v>67.5</v>
      </c>
      <c r="AV44" s="88">
        <f t="shared" si="5"/>
        <v>0</v>
      </c>
    </row>
    <row r="45" spans="1:48" ht="39.950000000000003" customHeight="1">
      <c r="A45" s="284" t="s">
        <v>30</v>
      </c>
      <c r="B45" s="5"/>
      <c r="C45" s="103" t="s">
        <v>196</v>
      </c>
      <c r="D45" s="319"/>
      <c r="E45" s="319">
        <f>D45*D28</f>
        <v>0</v>
      </c>
      <c r="F45" s="319"/>
      <c r="G45" s="319"/>
      <c r="H45" s="319">
        <f>G45*G28</f>
        <v>0</v>
      </c>
      <c r="I45" s="319"/>
      <c r="J45" s="319"/>
      <c r="K45" s="319"/>
      <c r="L45" s="319"/>
      <c r="M45" s="319"/>
      <c r="N45" s="319"/>
      <c r="O45" s="319"/>
      <c r="P45" s="317"/>
      <c r="Q45" s="317">
        <f>P45*P28</f>
        <v>0</v>
      </c>
      <c r="R45" s="92">
        <f t="shared" si="0"/>
        <v>0</v>
      </c>
      <c r="S45" s="92"/>
      <c r="T45" s="92"/>
      <c r="U45" s="92">
        <f t="shared" si="1"/>
        <v>0</v>
      </c>
      <c r="V45" s="317"/>
      <c r="W45" s="317"/>
      <c r="X45" s="319"/>
      <c r="Y45" s="319"/>
      <c r="Z45" s="319"/>
      <c r="AA45" s="319"/>
      <c r="AB45" s="317"/>
      <c r="AC45" s="317"/>
      <c r="AD45" s="317"/>
      <c r="AE45" s="375"/>
      <c r="AF45" s="500">
        <f>AE45*AE28</f>
        <v>0</v>
      </c>
      <c r="AG45" s="317">
        <f t="shared" si="2"/>
        <v>0</v>
      </c>
      <c r="AH45" s="317"/>
      <c r="AI45" s="317">
        <f>AH45*AH28</f>
        <v>0</v>
      </c>
      <c r="AJ45" s="317">
        <f t="shared" si="3"/>
        <v>0</v>
      </c>
      <c r="AK45" s="317"/>
      <c r="AL45" s="317"/>
      <c r="AM45" s="317"/>
      <c r="AN45" s="317"/>
      <c r="AO45" s="317">
        <f>AN45*AN28</f>
        <v>0</v>
      </c>
      <c r="AP45" s="92"/>
      <c r="AQ45" s="92"/>
      <c r="AR45" s="92"/>
      <c r="AS45" s="92"/>
      <c r="AT45" s="384">
        <f t="shared" si="4"/>
        <v>0</v>
      </c>
      <c r="AU45" s="553">
        <v>84.75</v>
      </c>
      <c r="AV45" s="88">
        <f t="shared" si="5"/>
        <v>0</v>
      </c>
    </row>
    <row r="46" spans="1:48" ht="39.950000000000003" customHeight="1">
      <c r="A46" s="284" t="s">
        <v>199</v>
      </c>
      <c r="B46" s="5"/>
      <c r="C46" s="103" t="s">
        <v>195</v>
      </c>
      <c r="D46" s="319"/>
      <c r="E46" s="319">
        <f>D46*D28</f>
        <v>0</v>
      </c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7">
        <v>0.01</v>
      </c>
      <c r="Q46" s="317">
        <f>P46*P28</f>
        <v>2.5000000000000001E-2</v>
      </c>
      <c r="R46" s="92">
        <f t="shared" si="0"/>
        <v>8.6624999999999996</v>
      </c>
      <c r="S46" s="92"/>
      <c r="T46" s="92"/>
      <c r="U46" s="92">
        <f t="shared" si="1"/>
        <v>0</v>
      </c>
      <c r="V46" s="317"/>
      <c r="W46" s="317"/>
      <c r="X46" s="319"/>
      <c r="Y46" s="319"/>
      <c r="Z46" s="319"/>
      <c r="AA46" s="319"/>
      <c r="AB46" s="317"/>
      <c r="AC46" s="317"/>
      <c r="AD46" s="317"/>
      <c r="AE46" s="375"/>
      <c r="AF46" s="500"/>
      <c r="AG46" s="317">
        <f t="shared" si="2"/>
        <v>0</v>
      </c>
      <c r="AH46" s="317"/>
      <c r="AI46" s="317"/>
      <c r="AJ46" s="317">
        <f t="shared" si="3"/>
        <v>0</v>
      </c>
      <c r="AK46" s="317"/>
      <c r="AL46" s="317"/>
      <c r="AM46" s="317"/>
      <c r="AN46" s="317"/>
      <c r="AO46" s="317"/>
      <c r="AP46" s="92"/>
      <c r="AQ46" s="92"/>
      <c r="AR46" s="92"/>
      <c r="AS46" s="92"/>
      <c r="AT46" s="384">
        <f t="shared" si="4"/>
        <v>2.5000000000000001E-2</v>
      </c>
      <c r="AU46" s="553">
        <v>346.5</v>
      </c>
      <c r="AV46" s="88">
        <f t="shared" si="5"/>
        <v>8.6624999999999996</v>
      </c>
    </row>
    <row r="47" spans="1:48" ht="39.950000000000003" customHeight="1">
      <c r="A47" s="284" t="s">
        <v>324</v>
      </c>
      <c r="B47" s="5"/>
      <c r="C47" s="103" t="s">
        <v>195</v>
      </c>
      <c r="D47" s="319"/>
      <c r="E47" s="319"/>
      <c r="F47" s="319"/>
      <c r="G47" s="319"/>
      <c r="H47" s="319">
        <f>G47*G28</f>
        <v>0</v>
      </c>
      <c r="I47" s="319"/>
      <c r="J47" s="319"/>
      <c r="K47" s="319"/>
      <c r="L47" s="319"/>
      <c r="M47" s="319"/>
      <c r="N47" s="319"/>
      <c r="O47" s="319"/>
      <c r="P47" s="317"/>
      <c r="Q47" s="317">
        <f>P47*P28</f>
        <v>0</v>
      </c>
      <c r="R47" s="92">
        <f t="shared" si="0"/>
        <v>0</v>
      </c>
      <c r="S47" s="92"/>
      <c r="T47" s="92"/>
      <c r="U47" s="92">
        <f t="shared" si="1"/>
        <v>0</v>
      </c>
      <c r="V47" s="317"/>
      <c r="W47" s="317"/>
      <c r="X47" s="319"/>
      <c r="Y47" s="319"/>
      <c r="Z47" s="319"/>
      <c r="AA47" s="319"/>
      <c r="AB47" s="317"/>
      <c r="AC47" s="317"/>
      <c r="AD47" s="317"/>
      <c r="AE47" s="375"/>
      <c r="AF47" s="500"/>
      <c r="AG47" s="317">
        <f t="shared" si="2"/>
        <v>0</v>
      </c>
      <c r="AH47" s="317"/>
      <c r="AI47" s="317"/>
      <c r="AJ47" s="317">
        <f t="shared" si="3"/>
        <v>0</v>
      </c>
      <c r="AK47" s="317"/>
      <c r="AL47" s="317"/>
      <c r="AM47" s="317"/>
      <c r="AN47" s="317"/>
      <c r="AO47" s="317"/>
      <c r="AP47" s="92"/>
      <c r="AQ47" s="92"/>
      <c r="AR47" s="92"/>
      <c r="AS47" s="92"/>
      <c r="AT47" s="384">
        <f t="shared" si="4"/>
        <v>0</v>
      </c>
      <c r="AU47" s="553">
        <v>508.7</v>
      </c>
      <c r="AV47" s="88">
        <f t="shared" si="5"/>
        <v>0</v>
      </c>
    </row>
    <row r="48" spans="1:48" ht="39.950000000000003" customHeight="1">
      <c r="A48" s="284" t="s">
        <v>32</v>
      </c>
      <c r="B48" s="5"/>
      <c r="C48" s="103" t="s">
        <v>195</v>
      </c>
      <c r="D48" s="319"/>
      <c r="E48" s="319">
        <f>D48*D28</f>
        <v>0</v>
      </c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7"/>
      <c r="Q48" s="317"/>
      <c r="R48" s="92">
        <f t="shared" si="0"/>
        <v>0</v>
      </c>
      <c r="S48" s="92"/>
      <c r="T48" s="92"/>
      <c r="U48" s="92">
        <f t="shared" si="1"/>
        <v>0</v>
      </c>
      <c r="V48" s="317"/>
      <c r="W48" s="317"/>
      <c r="X48" s="319"/>
      <c r="Y48" s="319"/>
      <c r="Z48" s="319"/>
      <c r="AA48" s="319"/>
      <c r="AB48" s="317"/>
      <c r="AC48" s="317"/>
      <c r="AD48" s="317"/>
      <c r="AE48" s="375">
        <v>1.086E-2</v>
      </c>
      <c r="AF48" s="500">
        <f>AE48*AE28</f>
        <v>1.086E-2</v>
      </c>
      <c r="AG48" s="317">
        <f t="shared" si="2"/>
        <v>0</v>
      </c>
      <c r="AH48" s="317"/>
      <c r="AI48" s="317">
        <f>AH48*AH28</f>
        <v>0</v>
      </c>
      <c r="AJ48" s="317">
        <f t="shared" si="3"/>
        <v>0</v>
      </c>
      <c r="AK48" s="317"/>
      <c r="AL48" s="317"/>
      <c r="AM48" s="317"/>
      <c r="AN48" s="317"/>
      <c r="AO48" s="317"/>
      <c r="AP48" s="92"/>
      <c r="AQ48" s="92"/>
      <c r="AR48" s="92"/>
      <c r="AS48" s="92"/>
      <c r="AT48" s="384">
        <f t="shared" si="4"/>
        <v>1.086E-2</v>
      </c>
      <c r="AU48" s="553">
        <v>292.5</v>
      </c>
      <c r="AV48" s="88">
        <f t="shared" si="5"/>
        <v>3.1765499999999998</v>
      </c>
    </row>
    <row r="49" spans="1:48" ht="39.950000000000003" customHeight="1">
      <c r="A49" s="284" t="s">
        <v>33</v>
      </c>
      <c r="B49" s="5"/>
      <c r="C49" s="103" t="s">
        <v>195</v>
      </c>
      <c r="D49" s="319"/>
      <c r="E49" s="319">
        <f>D49*D28</f>
        <v>0</v>
      </c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7"/>
      <c r="Q49" s="317"/>
      <c r="R49" s="92">
        <f t="shared" si="0"/>
        <v>0</v>
      </c>
      <c r="S49" s="92"/>
      <c r="T49" s="92"/>
      <c r="U49" s="92">
        <f t="shared" si="1"/>
        <v>0</v>
      </c>
      <c r="V49" s="317"/>
      <c r="W49" s="317"/>
      <c r="X49" s="319"/>
      <c r="Y49" s="319"/>
      <c r="Z49" s="319"/>
      <c r="AA49" s="319"/>
      <c r="AB49" s="317"/>
      <c r="AC49" s="317"/>
      <c r="AD49" s="317"/>
      <c r="AE49" s="375"/>
      <c r="AF49" s="500"/>
      <c r="AG49" s="317">
        <f t="shared" si="2"/>
        <v>0</v>
      </c>
      <c r="AH49" s="317"/>
      <c r="AI49" s="317"/>
      <c r="AJ49" s="317">
        <f t="shared" si="3"/>
        <v>0</v>
      </c>
      <c r="AK49" s="317"/>
      <c r="AL49" s="317"/>
      <c r="AM49" s="317"/>
      <c r="AN49" s="317"/>
      <c r="AO49" s="317"/>
      <c r="AP49" s="92"/>
      <c r="AQ49" s="92"/>
      <c r="AR49" s="92"/>
      <c r="AS49" s="92"/>
      <c r="AT49" s="384">
        <f t="shared" si="4"/>
        <v>0</v>
      </c>
      <c r="AU49" s="553">
        <v>466.5</v>
      </c>
      <c r="AV49" s="88">
        <f t="shared" si="5"/>
        <v>0</v>
      </c>
    </row>
    <row r="50" spans="1:48" ht="39.950000000000003" customHeight="1">
      <c r="A50" s="284" t="s">
        <v>34</v>
      </c>
      <c r="B50" s="5"/>
      <c r="C50" s="103" t="s">
        <v>195</v>
      </c>
      <c r="D50" s="319"/>
      <c r="E50" s="319">
        <f>D50*D28</f>
        <v>0</v>
      </c>
      <c r="F50" s="319"/>
      <c r="G50" s="319"/>
      <c r="H50" s="319"/>
      <c r="I50" s="319"/>
      <c r="J50" s="319"/>
      <c r="K50" s="319">
        <f>J50*J28</f>
        <v>0</v>
      </c>
      <c r="L50" s="319"/>
      <c r="M50" s="319"/>
      <c r="N50" s="319"/>
      <c r="O50" s="319"/>
      <c r="P50" s="317"/>
      <c r="Q50" s="317"/>
      <c r="R50" s="92">
        <f t="shared" si="0"/>
        <v>0</v>
      </c>
      <c r="S50" s="92"/>
      <c r="T50" s="92"/>
      <c r="U50" s="92">
        <f t="shared" si="1"/>
        <v>0</v>
      </c>
      <c r="V50" s="317"/>
      <c r="W50" s="317">
        <f>V50*V28</f>
        <v>0</v>
      </c>
      <c r="X50" s="319"/>
      <c r="Y50" s="319"/>
      <c r="Z50" s="319">
        <f>Y50*Y28</f>
        <v>0</v>
      </c>
      <c r="AA50" s="319"/>
      <c r="AB50" s="317"/>
      <c r="AC50" s="317">
        <f>AB50*AB28</f>
        <v>0</v>
      </c>
      <c r="AD50" s="317"/>
      <c r="AE50" s="375"/>
      <c r="AF50" s="500"/>
      <c r="AG50" s="317">
        <f t="shared" si="2"/>
        <v>0</v>
      </c>
      <c r="AH50" s="317"/>
      <c r="AI50" s="317">
        <f>AH50*AH28</f>
        <v>0</v>
      </c>
      <c r="AJ50" s="317">
        <f t="shared" si="3"/>
        <v>0</v>
      </c>
      <c r="AK50" s="317"/>
      <c r="AL50" s="317"/>
      <c r="AM50" s="317"/>
      <c r="AN50" s="317"/>
      <c r="AO50" s="317">
        <f>AN50*AN28</f>
        <v>0</v>
      </c>
      <c r="AP50" s="92"/>
      <c r="AQ50" s="92"/>
      <c r="AR50" s="92"/>
      <c r="AS50" s="92"/>
      <c r="AT50" s="384">
        <f t="shared" si="4"/>
        <v>0</v>
      </c>
      <c r="AU50" s="553">
        <v>795</v>
      </c>
      <c r="AV50" s="88">
        <f t="shared" si="5"/>
        <v>0</v>
      </c>
    </row>
    <row r="51" spans="1:48" ht="39.950000000000003" customHeight="1">
      <c r="A51" s="284" t="s">
        <v>35</v>
      </c>
      <c r="B51" s="5"/>
      <c r="C51" s="103" t="s">
        <v>197</v>
      </c>
      <c r="D51" s="319"/>
      <c r="E51" s="319">
        <f>D51*D28</f>
        <v>0</v>
      </c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7"/>
      <c r="Q51" s="317"/>
      <c r="R51" s="92">
        <f t="shared" si="0"/>
        <v>0</v>
      </c>
      <c r="S51" s="92"/>
      <c r="T51" s="92"/>
      <c r="U51" s="92">
        <f t="shared" si="1"/>
        <v>0</v>
      </c>
      <c r="V51" s="317"/>
      <c r="W51" s="317"/>
      <c r="X51" s="319"/>
      <c r="Y51" s="319"/>
      <c r="Z51" s="319"/>
      <c r="AA51" s="319"/>
      <c r="AB51" s="317"/>
      <c r="AC51" s="317"/>
      <c r="AD51" s="317"/>
      <c r="AE51" s="375"/>
      <c r="AF51" s="500"/>
      <c r="AG51" s="317">
        <f t="shared" si="2"/>
        <v>0</v>
      </c>
      <c r="AH51" s="317"/>
      <c r="AI51" s="317">
        <f>AH51*AH28</f>
        <v>0</v>
      </c>
      <c r="AJ51" s="317">
        <f>AI51/0.04*AX51</f>
        <v>0</v>
      </c>
      <c r="AK51" s="317"/>
      <c r="AL51" s="317"/>
      <c r="AM51" s="317"/>
      <c r="AN51" s="317"/>
      <c r="AO51" s="317"/>
      <c r="AP51" s="92"/>
      <c r="AQ51" s="92"/>
      <c r="AR51" s="92"/>
      <c r="AS51" s="92"/>
      <c r="AT51" s="386">
        <f>(E51+H51+K51+N51+Q51+T51+W51+Z51+AC51+AF51+AI51+AL51+AO51+AQ51+AS51)/0.05</f>
        <v>0</v>
      </c>
      <c r="AU51" s="553">
        <v>11.25</v>
      </c>
      <c r="AV51" s="88">
        <f t="shared" si="5"/>
        <v>0</v>
      </c>
    </row>
    <row r="52" spans="1:48" ht="39.950000000000003" customHeight="1">
      <c r="A52" s="381" t="s">
        <v>217</v>
      </c>
      <c r="B52" s="8"/>
      <c r="C52" s="103" t="s">
        <v>195</v>
      </c>
      <c r="D52" s="319"/>
      <c r="E52" s="319"/>
      <c r="F52" s="319"/>
      <c r="G52" s="321"/>
      <c r="H52" s="321"/>
      <c r="I52" s="319"/>
      <c r="J52" s="321"/>
      <c r="K52" s="319"/>
      <c r="L52" s="319"/>
      <c r="M52" s="321"/>
      <c r="N52" s="319"/>
      <c r="O52" s="319"/>
      <c r="P52" s="318"/>
      <c r="Q52" s="318"/>
      <c r="R52" s="92">
        <f t="shared" si="0"/>
        <v>0</v>
      </c>
      <c r="S52" s="93"/>
      <c r="T52" s="93"/>
      <c r="U52" s="92">
        <f t="shared" si="1"/>
        <v>0</v>
      </c>
      <c r="V52" s="318"/>
      <c r="W52" s="318"/>
      <c r="X52" s="319"/>
      <c r="Y52" s="321"/>
      <c r="Z52" s="321"/>
      <c r="AA52" s="319"/>
      <c r="AB52" s="318"/>
      <c r="AC52" s="318"/>
      <c r="AD52" s="317"/>
      <c r="AE52" s="376"/>
      <c r="AF52" s="501"/>
      <c r="AG52" s="317">
        <f t="shared" si="2"/>
        <v>0</v>
      </c>
      <c r="AH52" s="318"/>
      <c r="AI52" s="318"/>
      <c r="AJ52" s="317">
        <f t="shared" si="3"/>
        <v>0</v>
      </c>
      <c r="AK52" s="318"/>
      <c r="AL52" s="318"/>
      <c r="AM52" s="317"/>
      <c r="AN52" s="318"/>
      <c r="AO52" s="318"/>
      <c r="AP52" s="93"/>
      <c r="AQ52" s="93"/>
      <c r="AR52" s="93"/>
      <c r="AS52" s="93"/>
      <c r="AT52" s="385">
        <f t="shared" si="4"/>
        <v>0</v>
      </c>
      <c r="AU52" s="552">
        <v>433.5</v>
      </c>
      <c r="AV52" s="88">
        <f t="shared" si="5"/>
        <v>0</v>
      </c>
    </row>
    <row r="53" spans="1:48" ht="39.950000000000003" customHeight="1">
      <c r="A53" s="382" t="s">
        <v>36</v>
      </c>
      <c r="B53" s="8"/>
      <c r="C53" s="103" t="s">
        <v>195</v>
      </c>
      <c r="D53" s="321"/>
      <c r="E53" s="321">
        <f>D53*D28</f>
        <v>0</v>
      </c>
      <c r="F53" s="319"/>
      <c r="G53" s="321"/>
      <c r="H53" s="321"/>
      <c r="I53" s="319"/>
      <c r="J53" s="321"/>
      <c r="K53" s="319"/>
      <c r="L53" s="319"/>
      <c r="M53" s="321"/>
      <c r="N53" s="319"/>
      <c r="O53" s="319"/>
      <c r="P53" s="318">
        <v>2.5000000000000001E-2</v>
      </c>
      <c r="Q53" s="318">
        <f>P53*P28</f>
        <v>6.25E-2</v>
      </c>
      <c r="R53" s="92">
        <f t="shared" si="0"/>
        <v>3.375</v>
      </c>
      <c r="S53" s="93"/>
      <c r="T53" s="93"/>
      <c r="U53" s="92">
        <f>T53*AU53</f>
        <v>0</v>
      </c>
      <c r="V53" s="318"/>
      <c r="W53" s="318"/>
      <c r="X53" s="319"/>
      <c r="Y53" s="321"/>
      <c r="Z53" s="321"/>
      <c r="AA53" s="319"/>
      <c r="AB53" s="318"/>
      <c r="AC53" s="318"/>
      <c r="AD53" s="317"/>
      <c r="AE53" s="376"/>
      <c r="AF53" s="501"/>
      <c r="AG53" s="317">
        <f t="shared" si="2"/>
        <v>0</v>
      </c>
      <c r="AH53" s="318"/>
      <c r="AI53" s="318">
        <f>AH53*AH28</f>
        <v>0</v>
      </c>
      <c r="AJ53" s="317">
        <f t="shared" si="3"/>
        <v>0</v>
      </c>
      <c r="AK53" s="318"/>
      <c r="AL53" s="318"/>
      <c r="AM53" s="317"/>
      <c r="AN53" s="318"/>
      <c r="AO53" s="318"/>
      <c r="AP53" s="93"/>
      <c r="AQ53" s="93"/>
      <c r="AR53" s="93"/>
      <c r="AS53" s="93"/>
      <c r="AT53" s="384">
        <f t="shared" si="4"/>
        <v>6.25E-2</v>
      </c>
      <c r="AU53" s="552">
        <v>54</v>
      </c>
      <c r="AV53" s="88">
        <f t="shared" si="5"/>
        <v>3.375</v>
      </c>
    </row>
    <row r="54" spans="1:48" ht="26.25">
      <c r="A54" s="565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565"/>
      <c r="Q54" s="565"/>
      <c r="R54" s="17">
        <f>SUM(R30:R53)</f>
        <v>12.99375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0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87" t="s">
        <v>83</v>
      </c>
      <c r="AU54" s="388"/>
    </row>
    <row r="55" spans="1:48" ht="25.5">
      <c r="A55" s="566" t="s">
        <v>77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572"/>
      <c r="Q55" s="572"/>
      <c r="R55" s="11"/>
      <c r="S55" s="22" t="s">
        <v>62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916" t="s">
        <v>8</v>
      </c>
      <c r="AU55" s="917"/>
      <c r="AV55" s="6"/>
    </row>
    <row r="56" spans="1:48" ht="25.5">
      <c r="A56" s="567"/>
      <c r="B56" s="14"/>
      <c r="C56" s="4" t="s">
        <v>76</v>
      </c>
      <c r="D56" s="708" t="s">
        <v>18</v>
      </c>
      <c r="E56" s="709"/>
      <c r="F56" s="709"/>
      <c r="G56" s="709"/>
      <c r="H56" s="709"/>
      <c r="I56" s="709"/>
      <c r="J56" s="709"/>
      <c r="K56" s="709"/>
      <c r="L56" s="709"/>
      <c r="M56" s="709"/>
      <c r="N56" s="710"/>
      <c r="O56" s="129"/>
      <c r="P56" s="708" t="s">
        <v>19</v>
      </c>
      <c r="Q56" s="709"/>
      <c r="R56" s="709"/>
      <c r="S56" s="709"/>
      <c r="T56" s="709"/>
      <c r="U56" s="709"/>
      <c r="V56" s="709"/>
      <c r="W56" s="709"/>
      <c r="X56" s="709"/>
      <c r="Y56" s="709"/>
      <c r="Z56" s="709"/>
      <c r="AA56" s="709"/>
      <c r="AB56" s="710"/>
      <c r="AC56" s="708" t="s">
        <v>20</v>
      </c>
      <c r="AD56" s="709"/>
      <c r="AE56" s="709"/>
      <c r="AF56" s="709"/>
      <c r="AG56" s="709"/>
      <c r="AH56" s="710"/>
      <c r="AI56" s="708" t="s">
        <v>21</v>
      </c>
      <c r="AJ56" s="709"/>
      <c r="AK56" s="709"/>
      <c r="AL56" s="709"/>
      <c r="AM56" s="709"/>
      <c r="AN56" s="709"/>
      <c r="AO56" s="710"/>
      <c r="AP56" s="24" t="s">
        <v>16</v>
      </c>
      <c r="AQ56" s="23"/>
      <c r="AR56" s="23"/>
      <c r="AS56" s="16"/>
      <c r="AT56" s="906" t="s">
        <v>3</v>
      </c>
      <c r="AU56" s="907"/>
      <c r="AV56" s="6"/>
    </row>
    <row r="57" spans="1:48" ht="25.5">
      <c r="A57" s="202"/>
      <c r="B57" s="4"/>
      <c r="C57" s="4" t="s">
        <v>75</v>
      </c>
      <c r="D57" s="711"/>
      <c r="E57" s="712"/>
      <c r="F57" s="712"/>
      <c r="G57" s="712"/>
      <c r="H57" s="712"/>
      <c r="I57" s="712"/>
      <c r="J57" s="712"/>
      <c r="K57" s="712"/>
      <c r="L57" s="712"/>
      <c r="M57" s="712"/>
      <c r="N57" s="713"/>
      <c r="O57" s="130"/>
      <c r="P57" s="711"/>
      <c r="Q57" s="712"/>
      <c r="R57" s="712"/>
      <c r="S57" s="712"/>
      <c r="T57" s="712"/>
      <c r="U57" s="712"/>
      <c r="V57" s="712"/>
      <c r="W57" s="712"/>
      <c r="X57" s="712"/>
      <c r="Y57" s="712"/>
      <c r="Z57" s="712"/>
      <c r="AA57" s="712"/>
      <c r="AB57" s="713"/>
      <c r="AC57" s="711"/>
      <c r="AD57" s="712"/>
      <c r="AE57" s="712"/>
      <c r="AF57" s="712"/>
      <c r="AG57" s="712"/>
      <c r="AH57" s="713"/>
      <c r="AI57" s="711"/>
      <c r="AJ57" s="712"/>
      <c r="AK57" s="712"/>
      <c r="AL57" s="712"/>
      <c r="AM57" s="712"/>
      <c r="AN57" s="712"/>
      <c r="AO57" s="713"/>
      <c r="AP57" s="26" t="s">
        <v>17</v>
      </c>
      <c r="AQ57" s="25"/>
      <c r="AR57" s="25"/>
      <c r="AS57" s="2"/>
      <c r="AT57" s="908" t="s">
        <v>57</v>
      </c>
      <c r="AU57" s="909"/>
      <c r="AV57" s="7"/>
    </row>
    <row r="58" spans="1:48" ht="20.25" customHeight="1">
      <c r="A58" s="202" t="s">
        <v>78</v>
      </c>
      <c r="B58" s="4" t="s">
        <v>79</v>
      </c>
      <c r="C58" s="4" t="s">
        <v>9</v>
      </c>
      <c r="D58" s="683">
        <f>D24</f>
        <v>0</v>
      </c>
      <c r="E58" s="684"/>
      <c r="F58" s="378"/>
      <c r="G58" s="683">
        <f>G24</f>
        <v>0</v>
      </c>
      <c r="H58" s="684"/>
      <c r="I58" s="378"/>
      <c r="J58" s="683">
        <f>J24</f>
        <v>0</v>
      </c>
      <c r="K58" s="684"/>
      <c r="L58" s="378"/>
      <c r="M58" s="683">
        <f>M24</f>
        <v>0</v>
      </c>
      <c r="N58" s="684"/>
      <c r="O58" s="378"/>
      <c r="P58" s="683" t="str">
        <f>P24</f>
        <v>блины с сгущ</v>
      </c>
      <c r="Q58" s="684"/>
      <c r="R58" s="157"/>
      <c r="S58" s="659"/>
      <c r="T58" s="660"/>
      <c r="U58" s="107"/>
      <c r="V58" s="924">
        <f>V24</f>
        <v>0</v>
      </c>
      <c r="W58" s="925"/>
      <c r="X58" s="288"/>
      <c r="Y58" s="924">
        <f>Y24</f>
        <v>0</v>
      </c>
      <c r="Z58" s="925"/>
      <c r="AA58" s="288"/>
      <c r="AB58" s="683" t="str">
        <f>AB24</f>
        <v>чай с сахаром</v>
      </c>
      <c r="AC58" s="684"/>
      <c r="AD58" s="378"/>
      <c r="AE58" s="671" t="str">
        <f>AE24</f>
        <v>солянка мясная</v>
      </c>
      <c r="AF58" s="672"/>
      <c r="AG58" s="149"/>
      <c r="AH58" s="671">
        <f>AH24</f>
        <v>0</v>
      </c>
      <c r="AI58" s="672"/>
      <c r="AJ58" s="149"/>
      <c r="AK58" s="671" t="str">
        <f>AK24</f>
        <v>ржаной</v>
      </c>
      <c r="AL58" s="672"/>
      <c r="AM58" s="149"/>
      <c r="AN58" s="671">
        <f>AN24</f>
        <v>0</v>
      </c>
      <c r="AO58" s="672"/>
      <c r="AP58" s="743"/>
      <c r="AQ58" s="744"/>
      <c r="AR58" s="743"/>
      <c r="AS58" s="744"/>
      <c r="AT58" s="389"/>
      <c r="AU58" s="390"/>
      <c r="AV58" s="18"/>
    </row>
    <row r="59" spans="1:48" ht="25.5" customHeight="1">
      <c r="A59" s="202"/>
      <c r="B59" s="4"/>
      <c r="C59" s="4" t="s">
        <v>10</v>
      </c>
      <c r="D59" s="685"/>
      <c r="E59" s="686"/>
      <c r="F59" s="379"/>
      <c r="G59" s="685"/>
      <c r="H59" s="686"/>
      <c r="I59" s="379"/>
      <c r="J59" s="685"/>
      <c r="K59" s="686"/>
      <c r="L59" s="379"/>
      <c r="M59" s="685"/>
      <c r="N59" s="686"/>
      <c r="O59" s="379"/>
      <c r="P59" s="685"/>
      <c r="Q59" s="686"/>
      <c r="R59" s="158"/>
      <c r="S59" s="661"/>
      <c r="T59" s="662"/>
      <c r="U59" s="108"/>
      <c r="V59" s="926"/>
      <c r="W59" s="927"/>
      <c r="X59" s="289"/>
      <c r="Y59" s="926"/>
      <c r="Z59" s="927"/>
      <c r="AA59" s="289"/>
      <c r="AB59" s="685"/>
      <c r="AC59" s="686"/>
      <c r="AD59" s="379"/>
      <c r="AE59" s="673"/>
      <c r="AF59" s="674"/>
      <c r="AG59" s="151"/>
      <c r="AH59" s="673"/>
      <c r="AI59" s="674"/>
      <c r="AJ59" s="151"/>
      <c r="AK59" s="673"/>
      <c r="AL59" s="674"/>
      <c r="AM59" s="151"/>
      <c r="AN59" s="673"/>
      <c r="AO59" s="674"/>
      <c r="AP59" s="745"/>
      <c r="AQ59" s="746"/>
      <c r="AR59" s="745"/>
      <c r="AS59" s="746"/>
      <c r="AT59" s="391" t="s">
        <v>6</v>
      </c>
      <c r="AU59" s="392" t="s">
        <v>4</v>
      </c>
      <c r="AV59" s="4"/>
    </row>
    <row r="60" spans="1:48" ht="25.5" customHeight="1">
      <c r="A60" s="568"/>
      <c r="B60" s="3"/>
      <c r="C60" s="3"/>
      <c r="D60" s="687"/>
      <c r="E60" s="688"/>
      <c r="F60" s="380"/>
      <c r="G60" s="687"/>
      <c r="H60" s="688"/>
      <c r="I60" s="380"/>
      <c r="J60" s="687"/>
      <c r="K60" s="688"/>
      <c r="L60" s="380"/>
      <c r="M60" s="687"/>
      <c r="N60" s="688"/>
      <c r="O60" s="380"/>
      <c r="P60" s="687"/>
      <c r="Q60" s="688"/>
      <c r="R60" s="159"/>
      <c r="S60" s="663"/>
      <c r="T60" s="664"/>
      <c r="U60" s="109"/>
      <c r="V60" s="928"/>
      <c r="W60" s="929"/>
      <c r="X60" s="290"/>
      <c r="Y60" s="928"/>
      <c r="Z60" s="929"/>
      <c r="AA60" s="290"/>
      <c r="AB60" s="687"/>
      <c r="AC60" s="688"/>
      <c r="AD60" s="380"/>
      <c r="AE60" s="675"/>
      <c r="AF60" s="676"/>
      <c r="AG60" s="153"/>
      <c r="AH60" s="675"/>
      <c r="AI60" s="676"/>
      <c r="AJ60" s="153"/>
      <c r="AK60" s="675"/>
      <c r="AL60" s="676"/>
      <c r="AM60" s="153"/>
      <c r="AN60" s="675"/>
      <c r="AO60" s="676"/>
      <c r="AP60" s="747"/>
      <c r="AQ60" s="748"/>
      <c r="AR60" s="747"/>
      <c r="AS60" s="748"/>
      <c r="AT60" s="393" t="s">
        <v>7</v>
      </c>
      <c r="AU60" s="393" t="s">
        <v>5</v>
      </c>
      <c r="AV60" s="3"/>
    </row>
    <row r="61" spans="1:48" ht="25.5">
      <c r="A61" s="569">
        <v>1</v>
      </c>
      <c r="B61" s="27">
        <v>2</v>
      </c>
      <c r="C61" s="27">
        <v>3</v>
      </c>
      <c r="D61" s="373">
        <v>4</v>
      </c>
      <c r="E61" s="373">
        <v>5</v>
      </c>
      <c r="F61" s="373"/>
      <c r="G61" s="373">
        <v>6</v>
      </c>
      <c r="H61" s="373">
        <v>7</v>
      </c>
      <c r="I61" s="373"/>
      <c r="J61" s="373">
        <v>8</v>
      </c>
      <c r="K61" s="373">
        <v>9</v>
      </c>
      <c r="L61" s="373"/>
      <c r="M61" s="373">
        <v>10</v>
      </c>
      <c r="N61" s="373">
        <v>11</v>
      </c>
      <c r="O61" s="373"/>
      <c r="P61" s="574">
        <v>6</v>
      </c>
      <c r="Q61" s="574">
        <v>7</v>
      </c>
      <c r="R61" s="27"/>
      <c r="S61" s="27"/>
      <c r="T61" s="27"/>
      <c r="U61" s="27"/>
      <c r="V61" s="27">
        <v>18</v>
      </c>
      <c r="W61" s="27">
        <v>19</v>
      </c>
      <c r="X61" s="27"/>
      <c r="Y61" s="27">
        <v>18</v>
      </c>
      <c r="Z61" s="27">
        <v>19</v>
      </c>
      <c r="AA61" s="27"/>
      <c r="AB61" s="373">
        <v>18</v>
      </c>
      <c r="AC61" s="373">
        <v>19</v>
      </c>
      <c r="AD61" s="373"/>
      <c r="AE61" s="497">
        <v>20</v>
      </c>
      <c r="AF61" s="374">
        <v>21</v>
      </c>
      <c r="AG61" s="374"/>
      <c r="AH61" s="374">
        <v>22</v>
      </c>
      <c r="AI61" s="374">
        <v>23</v>
      </c>
      <c r="AJ61" s="374"/>
      <c r="AK61" s="374">
        <v>24</v>
      </c>
      <c r="AL61" s="374">
        <v>25</v>
      </c>
      <c r="AM61" s="374"/>
      <c r="AN61" s="374">
        <v>26</v>
      </c>
      <c r="AO61" s="374">
        <v>27</v>
      </c>
      <c r="AP61" s="27">
        <v>30</v>
      </c>
      <c r="AQ61" s="27">
        <v>31</v>
      </c>
      <c r="AR61" s="27">
        <v>32</v>
      </c>
      <c r="AS61" s="28">
        <v>33</v>
      </c>
      <c r="AT61" s="394">
        <v>34</v>
      </c>
      <c r="AU61" s="394">
        <v>35</v>
      </c>
      <c r="AV61" s="28"/>
    </row>
    <row r="62" spans="1:48" ht="39.950000000000003" customHeight="1">
      <c r="A62" s="382" t="s">
        <v>305</v>
      </c>
      <c r="B62" s="10"/>
      <c r="C62" s="103" t="s">
        <v>195</v>
      </c>
      <c r="D62" s="377"/>
      <c r="E62" s="377">
        <f>D62*D28</f>
        <v>0</v>
      </c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256"/>
      <c r="Q62" s="256"/>
      <c r="R62" s="95"/>
      <c r="S62" s="95"/>
      <c r="T62" s="95"/>
      <c r="U62" s="95"/>
      <c r="V62" s="314"/>
      <c r="W62" s="314"/>
      <c r="X62" s="314"/>
      <c r="Y62" s="314"/>
      <c r="Z62" s="314"/>
      <c r="AA62" s="314"/>
      <c r="AB62" s="377"/>
      <c r="AC62" s="377"/>
      <c r="AD62" s="377"/>
      <c r="AE62" s="503"/>
      <c r="AF62" s="504"/>
      <c r="AG62" s="503">
        <f>AF62*AX62</f>
        <v>0</v>
      </c>
      <c r="AH62" s="503"/>
      <c r="AI62" s="503"/>
      <c r="AJ62" s="503">
        <f>AI62*AX62</f>
        <v>0</v>
      </c>
      <c r="AK62" s="503"/>
      <c r="AL62" s="503"/>
      <c r="AM62" s="503"/>
      <c r="AN62" s="503"/>
      <c r="AO62" s="503"/>
      <c r="AP62" s="95"/>
      <c r="AQ62" s="95"/>
      <c r="AR62" s="95"/>
      <c r="AS62" s="95"/>
      <c r="AT62" s="395">
        <f>E62+H62+K62+N62+Q62+T62+W62+Z62+AC62+AF62+AI62+AL62+AO62+AQ62+AS62</f>
        <v>0</v>
      </c>
      <c r="AU62" s="554">
        <v>6000</v>
      </c>
      <c r="AV62" s="87">
        <f>AT62*AU62</f>
        <v>0</v>
      </c>
    </row>
    <row r="63" spans="1:48" ht="39.950000000000003" customHeight="1">
      <c r="A63" s="405" t="s">
        <v>39</v>
      </c>
      <c r="B63" s="8"/>
      <c r="C63" s="103" t="s">
        <v>195</v>
      </c>
      <c r="D63" s="318"/>
      <c r="E63" s="318"/>
      <c r="F63" s="377"/>
      <c r="G63" s="318"/>
      <c r="H63" s="318"/>
      <c r="I63" s="377"/>
      <c r="J63" s="318"/>
      <c r="K63" s="318"/>
      <c r="L63" s="377"/>
      <c r="M63" s="318"/>
      <c r="N63" s="318"/>
      <c r="O63" s="377"/>
      <c r="P63" s="563"/>
      <c r="Q63" s="563"/>
      <c r="R63" s="95"/>
      <c r="S63" s="93"/>
      <c r="T63" s="93"/>
      <c r="U63" s="95"/>
      <c r="V63" s="287"/>
      <c r="W63" s="287"/>
      <c r="X63" s="314"/>
      <c r="Y63" s="287"/>
      <c r="Z63" s="287"/>
      <c r="AA63" s="314"/>
      <c r="AB63" s="318"/>
      <c r="AC63" s="318"/>
      <c r="AD63" s="377"/>
      <c r="AE63" s="376"/>
      <c r="AF63" s="501"/>
      <c r="AG63" s="503">
        <f t="shared" ref="AG63:AG93" si="6">AF63*AX63</f>
        <v>0</v>
      </c>
      <c r="AH63" s="376"/>
      <c r="AI63" s="376"/>
      <c r="AJ63" s="503">
        <f t="shared" ref="AJ63:AJ94" si="7">AI63*AX63</f>
        <v>0</v>
      </c>
      <c r="AK63" s="376"/>
      <c r="AL63" s="376"/>
      <c r="AM63" s="503"/>
      <c r="AN63" s="376"/>
      <c r="AO63" s="376">
        <f>AN63*AN28</f>
        <v>0</v>
      </c>
      <c r="AP63" s="93"/>
      <c r="AQ63" s="93"/>
      <c r="AR63" s="93"/>
      <c r="AS63" s="93"/>
      <c r="AT63" s="395">
        <f t="shared" ref="AT63:AT98" si="8">E63+H63+K63+N63+Q63+T63+W63+Z63+AC63+AF63+AI63+AL63+AO63+AQ63+AS63</f>
        <v>0</v>
      </c>
      <c r="AU63" s="555">
        <v>51</v>
      </c>
      <c r="AV63" s="87">
        <f t="shared" ref="AV63:AV98" si="9">AT63*AU63</f>
        <v>0</v>
      </c>
    </row>
    <row r="64" spans="1:48" ht="39.950000000000003" customHeight="1">
      <c r="A64" s="382" t="s">
        <v>40</v>
      </c>
      <c r="B64" s="5"/>
      <c r="C64" s="103" t="s">
        <v>195</v>
      </c>
      <c r="D64" s="317"/>
      <c r="E64" s="317">
        <f>D64*D28</f>
        <v>0</v>
      </c>
      <c r="F64" s="377"/>
      <c r="G64" s="317"/>
      <c r="H64" s="317"/>
      <c r="I64" s="377"/>
      <c r="J64" s="317"/>
      <c r="K64" s="317"/>
      <c r="L64" s="377"/>
      <c r="M64" s="317"/>
      <c r="N64" s="317"/>
      <c r="O64" s="377"/>
      <c r="P64" s="255"/>
      <c r="Q64" s="255"/>
      <c r="R64" s="95"/>
      <c r="S64" s="92"/>
      <c r="T64" s="92"/>
      <c r="U64" s="95"/>
      <c r="V64" s="286"/>
      <c r="W64" s="286"/>
      <c r="X64" s="314"/>
      <c r="Y64" s="286"/>
      <c r="Z64" s="286"/>
      <c r="AA64" s="314"/>
      <c r="AB64" s="317"/>
      <c r="AC64" s="317"/>
      <c r="AD64" s="377"/>
      <c r="AE64" s="375"/>
      <c r="AF64" s="500"/>
      <c r="AG64" s="503">
        <f t="shared" si="6"/>
        <v>0</v>
      </c>
      <c r="AH64" s="375"/>
      <c r="AI64" s="375">
        <f>AH64*AH28</f>
        <v>0</v>
      </c>
      <c r="AJ64" s="503">
        <f t="shared" si="7"/>
        <v>0</v>
      </c>
      <c r="AK64" s="375"/>
      <c r="AL64" s="375"/>
      <c r="AM64" s="503"/>
      <c r="AN64" s="375"/>
      <c r="AO64" s="375"/>
      <c r="AP64" s="92"/>
      <c r="AQ64" s="92"/>
      <c r="AR64" s="92"/>
      <c r="AS64" s="92"/>
      <c r="AT64" s="395">
        <f t="shared" si="8"/>
        <v>0</v>
      </c>
      <c r="AU64" s="556">
        <v>61.5</v>
      </c>
      <c r="AV64" s="87">
        <f t="shared" si="9"/>
        <v>0</v>
      </c>
    </row>
    <row r="65" spans="1:48" ht="39.950000000000003" customHeight="1">
      <c r="A65" s="284" t="s">
        <v>41</v>
      </c>
      <c r="B65" s="5"/>
      <c r="C65" s="103" t="s">
        <v>195</v>
      </c>
      <c r="D65" s="317"/>
      <c r="E65" s="317">
        <f>D65*D28</f>
        <v>0</v>
      </c>
      <c r="F65" s="377"/>
      <c r="G65" s="317"/>
      <c r="H65" s="317">
        <f>G65*G28</f>
        <v>0</v>
      </c>
      <c r="I65" s="377"/>
      <c r="J65" s="317"/>
      <c r="K65" s="317"/>
      <c r="L65" s="377"/>
      <c r="M65" s="317"/>
      <c r="N65" s="317"/>
      <c r="O65" s="377"/>
      <c r="P65" s="255"/>
      <c r="Q65" s="255">
        <f>P65*P28</f>
        <v>0</v>
      </c>
      <c r="R65" s="95"/>
      <c r="S65" s="92"/>
      <c r="T65" s="92"/>
      <c r="U65" s="95"/>
      <c r="V65" s="286"/>
      <c r="W65" s="286"/>
      <c r="X65" s="314"/>
      <c r="Y65" s="286"/>
      <c r="Z65" s="286"/>
      <c r="AA65" s="314"/>
      <c r="AB65" s="317"/>
      <c r="AC65" s="317"/>
      <c r="AD65" s="377"/>
      <c r="AE65" s="375"/>
      <c r="AF65" s="500"/>
      <c r="AG65" s="503">
        <f t="shared" si="6"/>
        <v>0</v>
      </c>
      <c r="AH65" s="375"/>
      <c r="AI65" s="375">
        <f>AH65*AH28</f>
        <v>0</v>
      </c>
      <c r="AJ65" s="503">
        <f t="shared" si="7"/>
        <v>0</v>
      </c>
      <c r="AK65" s="375"/>
      <c r="AL65" s="375"/>
      <c r="AM65" s="503"/>
      <c r="AN65" s="375"/>
      <c r="AO65" s="375">
        <f>AN65*AN28</f>
        <v>0</v>
      </c>
      <c r="AP65" s="92"/>
      <c r="AQ65" s="92"/>
      <c r="AR65" s="92"/>
      <c r="AS65" s="92"/>
      <c r="AT65" s="396">
        <f t="shared" si="8"/>
        <v>0</v>
      </c>
      <c r="AU65" s="556">
        <v>105</v>
      </c>
      <c r="AV65" s="87">
        <f t="shared" si="9"/>
        <v>0</v>
      </c>
    </row>
    <row r="66" spans="1:48" ht="39.950000000000003" customHeight="1">
      <c r="A66" s="284" t="s">
        <v>313</v>
      </c>
      <c r="B66" s="5"/>
      <c r="C66" s="103" t="s">
        <v>195</v>
      </c>
      <c r="D66" s="317"/>
      <c r="E66" s="317">
        <f>D66*D28</f>
        <v>0</v>
      </c>
      <c r="F66" s="377"/>
      <c r="G66" s="317"/>
      <c r="H66" s="317"/>
      <c r="I66" s="377"/>
      <c r="J66" s="317"/>
      <c r="K66" s="317"/>
      <c r="L66" s="377"/>
      <c r="M66" s="317"/>
      <c r="N66" s="317"/>
      <c r="O66" s="377"/>
      <c r="P66" s="255"/>
      <c r="Q66" s="255"/>
      <c r="R66" s="95"/>
      <c r="S66" s="92"/>
      <c r="T66" s="92"/>
      <c r="U66" s="95"/>
      <c r="V66" s="286"/>
      <c r="W66" s="286"/>
      <c r="X66" s="314"/>
      <c r="Y66" s="286"/>
      <c r="Z66" s="286"/>
      <c r="AA66" s="314"/>
      <c r="AB66" s="317"/>
      <c r="AC66" s="317"/>
      <c r="AD66" s="377"/>
      <c r="AE66" s="375"/>
      <c r="AF66" s="500"/>
      <c r="AG66" s="503">
        <f t="shared" si="6"/>
        <v>0</v>
      </c>
      <c r="AH66" s="375"/>
      <c r="AI66" s="375"/>
      <c r="AJ66" s="503">
        <f t="shared" si="7"/>
        <v>0</v>
      </c>
      <c r="AK66" s="375"/>
      <c r="AL66" s="375"/>
      <c r="AM66" s="503"/>
      <c r="AN66" s="375"/>
      <c r="AO66" s="375"/>
      <c r="AP66" s="92"/>
      <c r="AQ66" s="92"/>
      <c r="AR66" s="92"/>
      <c r="AS66" s="92"/>
      <c r="AT66" s="395">
        <f t="shared" si="8"/>
        <v>0</v>
      </c>
      <c r="AU66" s="556">
        <v>73.5</v>
      </c>
      <c r="AV66" s="87">
        <f t="shared" si="9"/>
        <v>0</v>
      </c>
    </row>
    <row r="67" spans="1:48" ht="53.25" customHeight="1">
      <c r="A67" s="284" t="s">
        <v>286</v>
      </c>
      <c r="B67" s="5"/>
      <c r="C67" s="103" t="s">
        <v>195</v>
      </c>
      <c r="D67" s="317"/>
      <c r="E67" s="317"/>
      <c r="F67" s="377"/>
      <c r="G67" s="317"/>
      <c r="H67" s="317"/>
      <c r="I67" s="377"/>
      <c r="J67" s="317"/>
      <c r="K67" s="317"/>
      <c r="L67" s="377"/>
      <c r="M67" s="317"/>
      <c r="N67" s="317"/>
      <c r="O67" s="377"/>
      <c r="P67" s="255"/>
      <c r="Q67" s="255"/>
      <c r="R67" s="95"/>
      <c r="S67" s="92"/>
      <c r="T67" s="92"/>
      <c r="U67" s="95"/>
      <c r="V67" s="286"/>
      <c r="W67" s="286"/>
      <c r="X67" s="314"/>
      <c r="Y67" s="286"/>
      <c r="Z67" s="286"/>
      <c r="AA67" s="314"/>
      <c r="AB67" s="317"/>
      <c r="AC67" s="317"/>
      <c r="AD67" s="377"/>
      <c r="AE67" s="375"/>
      <c r="AF67" s="500">
        <f>AE67*AE28</f>
        <v>0</v>
      </c>
      <c r="AG67" s="503">
        <f t="shared" si="6"/>
        <v>0</v>
      </c>
      <c r="AH67" s="375"/>
      <c r="AI67" s="375"/>
      <c r="AJ67" s="503">
        <f t="shared" si="7"/>
        <v>0</v>
      </c>
      <c r="AK67" s="375"/>
      <c r="AL67" s="375"/>
      <c r="AM67" s="503"/>
      <c r="AN67" s="375"/>
      <c r="AO67" s="375"/>
      <c r="AP67" s="92"/>
      <c r="AQ67" s="92"/>
      <c r="AR67" s="92"/>
      <c r="AS67" s="92"/>
      <c r="AT67" s="395">
        <f t="shared" si="8"/>
        <v>0</v>
      </c>
      <c r="AU67" s="556">
        <v>70.5</v>
      </c>
      <c r="AV67" s="87">
        <f t="shared" si="9"/>
        <v>0</v>
      </c>
    </row>
    <row r="68" spans="1:48" ht="39.950000000000003" customHeight="1">
      <c r="A68" s="284" t="s">
        <v>328</v>
      </c>
      <c r="B68" s="5"/>
      <c r="C68" s="103" t="s">
        <v>195</v>
      </c>
      <c r="D68" s="317"/>
      <c r="E68" s="317">
        <f>D68*D28</f>
        <v>0</v>
      </c>
      <c r="F68" s="377"/>
      <c r="G68" s="317"/>
      <c r="H68" s="317"/>
      <c r="I68" s="377"/>
      <c r="J68" s="317"/>
      <c r="K68" s="317"/>
      <c r="L68" s="377"/>
      <c r="M68" s="317"/>
      <c r="N68" s="317"/>
      <c r="O68" s="377"/>
      <c r="P68" s="255"/>
      <c r="Q68" s="255">
        <f>P68*P28</f>
        <v>0</v>
      </c>
      <c r="R68" s="95"/>
      <c r="S68" s="92"/>
      <c r="T68" s="92"/>
      <c r="U68" s="95"/>
      <c r="V68" s="286"/>
      <c r="W68" s="286"/>
      <c r="X68" s="314"/>
      <c r="Y68" s="286"/>
      <c r="Z68" s="286"/>
      <c r="AA68" s="314"/>
      <c r="AB68" s="317"/>
      <c r="AC68" s="317"/>
      <c r="AD68" s="377"/>
      <c r="AE68" s="375"/>
      <c r="AF68" s="500"/>
      <c r="AG68" s="503">
        <f t="shared" si="6"/>
        <v>0</v>
      </c>
      <c r="AH68" s="375"/>
      <c r="AI68" s="375"/>
      <c r="AJ68" s="503">
        <f t="shared" si="7"/>
        <v>0</v>
      </c>
      <c r="AK68" s="375"/>
      <c r="AL68" s="375"/>
      <c r="AM68" s="503"/>
      <c r="AN68" s="375"/>
      <c r="AO68" s="375"/>
      <c r="AP68" s="92"/>
      <c r="AQ68" s="92"/>
      <c r="AR68" s="92"/>
      <c r="AS68" s="92"/>
      <c r="AT68" s="395">
        <f t="shared" si="8"/>
        <v>0</v>
      </c>
      <c r="AU68" s="556">
        <v>70.5</v>
      </c>
      <c r="AV68" s="87">
        <f t="shared" si="9"/>
        <v>0</v>
      </c>
    </row>
    <row r="69" spans="1:48" ht="39.950000000000003" customHeight="1">
      <c r="A69" s="284" t="s">
        <v>43</v>
      </c>
      <c r="B69" s="5"/>
      <c r="C69" s="103" t="s">
        <v>195</v>
      </c>
      <c r="D69" s="317"/>
      <c r="E69" s="317"/>
      <c r="F69" s="377"/>
      <c r="G69" s="317"/>
      <c r="H69" s="317"/>
      <c r="I69" s="377"/>
      <c r="J69" s="317"/>
      <c r="K69" s="317"/>
      <c r="L69" s="377"/>
      <c r="M69" s="317"/>
      <c r="N69" s="317"/>
      <c r="O69" s="377"/>
      <c r="P69" s="255"/>
      <c r="Q69" s="255"/>
      <c r="R69" s="95"/>
      <c r="S69" s="92"/>
      <c r="T69" s="92"/>
      <c r="U69" s="95"/>
      <c r="V69" s="286"/>
      <c r="W69" s="286"/>
      <c r="X69" s="314"/>
      <c r="Y69" s="286"/>
      <c r="Z69" s="286"/>
      <c r="AA69" s="314"/>
      <c r="AB69" s="317"/>
      <c r="AC69" s="317"/>
      <c r="AD69" s="377"/>
      <c r="AE69" s="375"/>
      <c r="AF69" s="500"/>
      <c r="AG69" s="503">
        <f t="shared" si="6"/>
        <v>0</v>
      </c>
      <c r="AH69" s="375"/>
      <c r="AI69" s="375"/>
      <c r="AJ69" s="503">
        <f t="shared" si="7"/>
        <v>0</v>
      </c>
      <c r="AK69" s="375"/>
      <c r="AL69" s="375"/>
      <c r="AM69" s="503"/>
      <c r="AN69" s="375"/>
      <c r="AO69" s="375"/>
      <c r="AP69" s="92"/>
      <c r="AQ69" s="92"/>
      <c r="AR69" s="92"/>
      <c r="AS69" s="92"/>
      <c r="AT69" s="395">
        <f t="shared" si="8"/>
        <v>0</v>
      </c>
      <c r="AU69" s="556"/>
      <c r="AV69" s="87">
        <f t="shared" si="9"/>
        <v>0</v>
      </c>
    </row>
    <row r="70" spans="1:48" ht="39.950000000000003" customHeight="1">
      <c r="A70" s="284" t="s">
        <v>341</v>
      </c>
      <c r="B70" s="5"/>
      <c r="C70" s="103" t="s">
        <v>195</v>
      </c>
      <c r="D70" s="317"/>
      <c r="E70" s="317"/>
      <c r="F70" s="377"/>
      <c r="G70" s="317"/>
      <c r="H70" s="317"/>
      <c r="I70" s="377"/>
      <c r="J70" s="317"/>
      <c r="K70" s="317"/>
      <c r="L70" s="377"/>
      <c r="M70" s="317"/>
      <c r="N70" s="317"/>
      <c r="O70" s="377"/>
      <c r="P70" s="255"/>
      <c r="Q70" s="255"/>
      <c r="R70" s="95"/>
      <c r="S70" s="92"/>
      <c r="T70" s="92"/>
      <c r="U70" s="95"/>
      <c r="V70" s="286"/>
      <c r="W70" s="286"/>
      <c r="X70" s="314"/>
      <c r="Y70" s="286"/>
      <c r="Z70" s="286"/>
      <c r="AA70" s="314"/>
      <c r="AB70" s="317"/>
      <c r="AC70" s="317"/>
      <c r="AD70" s="377"/>
      <c r="AE70" s="375"/>
      <c r="AF70" s="500">
        <f>AE70*AE28</f>
        <v>0</v>
      </c>
      <c r="AG70" s="503">
        <f t="shared" si="6"/>
        <v>0</v>
      </c>
      <c r="AH70" s="375"/>
      <c r="AI70" s="375"/>
      <c r="AJ70" s="503">
        <f t="shared" si="7"/>
        <v>0</v>
      </c>
      <c r="AK70" s="375"/>
      <c r="AL70" s="375"/>
      <c r="AM70" s="503"/>
      <c r="AN70" s="375"/>
      <c r="AO70" s="375"/>
      <c r="AP70" s="92"/>
      <c r="AQ70" s="92"/>
      <c r="AR70" s="92"/>
      <c r="AS70" s="92"/>
      <c r="AT70" s="395">
        <f t="shared" si="8"/>
        <v>0</v>
      </c>
      <c r="AU70" s="556">
        <v>180</v>
      </c>
      <c r="AV70" s="87">
        <f t="shared" si="9"/>
        <v>0</v>
      </c>
    </row>
    <row r="71" spans="1:48" ht="39.950000000000003" customHeight="1">
      <c r="A71" s="284" t="s">
        <v>44</v>
      </c>
      <c r="B71" s="5"/>
      <c r="C71" s="103" t="s">
        <v>195</v>
      </c>
      <c r="D71" s="317"/>
      <c r="E71" s="317"/>
      <c r="F71" s="377"/>
      <c r="G71" s="317"/>
      <c r="H71" s="317"/>
      <c r="I71" s="377"/>
      <c r="J71" s="317"/>
      <c r="K71" s="317"/>
      <c r="L71" s="377"/>
      <c r="M71" s="317"/>
      <c r="N71" s="317"/>
      <c r="O71" s="377"/>
      <c r="P71" s="255"/>
      <c r="Q71" s="255"/>
      <c r="R71" s="95"/>
      <c r="S71" s="92"/>
      <c r="T71" s="92"/>
      <c r="U71" s="95"/>
      <c r="V71" s="286"/>
      <c r="W71" s="286"/>
      <c r="X71" s="314"/>
      <c r="Y71" s="286"/>
      <c r="Z71" s="286"/>
      <c r="AA71" s="314"/>
      <c r="AB71" s="317"/>
      <c r="AC71" s="317"/>
      <c r="AD71" s="377"/>
      <c r="AE71" s="375"/>
      <c r="AF71" s="500"/>
      <c r="AG71" s="503">
        <f t="shared" si="6"/>
        <v>0</v>
      </c>
      <c r="AH71" s="375"/>
      <c r="AI71" s="375"/>
      <c r="AJ71" s="503">
        <f t="shared" si="7"/>
        <v>0</v>
      </c>
      <c r="AK71" s="375"/>
      <c r="AL71" s="375"/>
      <c r="AM71" s="503"/>
      <c r="AN71" s="375"/>
      <c r="AO71" s="375"/>
      <c r="AP71" s="92"/>
      <c r="AQ71" s="92"/>
      <c r="AR71" s="92"/>
      <c r="AS71" s="92"/>
      <c r="AT71" s="395">
        <f t="shared" si="8"/>
        <v>0</v>
      </c>
      <c r="AU71" s="556"/>
      <c r="AV71" s="87">
        <f t="shared" si="9"/>
        <v>0</v>
      </c>
    </row>
    <row r="72" spans="1:48" ht="39.950000000000003" customHeight="1">
      <c r="A72" s="284" t="s">
        <v>314</v>
      </c>
      <c r="B72" s="5"/>
      <c r="C72" s="103" t="s">
        <v>195</v>
      </c>
      <c r="D72" s="317"/>
      <c r="E72" s="317">
        <f>D72*D28</f>
        <v>0</v>
      </c>
      <c r="F72" s="377"/>
      <c r="G72" s="317"/>
      <c r="H72" s="317"/>
      <c r="I72" s="377"/>
      <c r="J72" s="317"/>
      <c r="K72" s="317"/>
      <c r="L72" s="377"/>
      <c r="M72" s="317"/>
      <c r="N72" s="317"/>
      <c r="O72" s="377"/>
      <c r="P72" s="255">
        <v>1E-3</v>
      </c>
      <c r="Q72" s="255">
        <f>P72*P28</f>
        <v>2.5000000000000001E-3</v>
      </c>
      <c r="R72" s="95"/>
      <c r="S72" s="92"/>
      <c r="T72" s="92"/>
      <c r="U72" s="95"/>
      <c r="V72" s="286"/>
      <c r="W72" s="286">
        <f>V72*V28</f>
        <v>0</v>
      </c>
      <c r="X72" s="314"/>
      <c r="Y72" s="286"/>
      <c r="Z72" s="286"/>
      <c r="AA72" s="314"/>
      <c r="AB72" s="317">
        <v>1.2E-2</v>
      </c>
      <c r="AC72" s="317">
        <f>AB72*AB28</f>
        <v>4.2000000000000003E-2</v>
      </c>
      <c r="AD72" s="377"/>
      <c r="AE72" s="375"/>
      <c r="AF72" s="500">
        <f>AE72*AE28</f>
        <v>0</v>
      </c>
      <c r="AG72" s="503">
        <f t="shared" si="6"/>
        <v>0</v>
      </c>
      <c r="AH72" s="375"/>
      <c r="AI72" s="375">
        <f>AH72*AH28</f>
        <v>0</v>
      </c>
      <c r="AJ72" s="503">
        <f t="shared" si="7"/>
        <v>0</v>
      </c>
      <c r="AK72" s="375"/>
      <c r="AL72" s="375"/>
      <c r="AM72" s="503"/>
      <c r="AN72" s="375"/>
      <c r="AO72" s="375">
        <f>AN72*AN28</f>
        <v>0</v>
      </c>
      <c r="AP72" s="92"/>
      <c r="AQ72" s="92"/>
      <c r="AR72" s="92"/>
      <c r="AS72" s="92"/>
      <c r="AT72" s="396">
        <f>E72+H72+K72+N72+Q72+T72+W72+Z72+AC72+AF72+AI72+AL72+AO72+AQ72+AS72</f>
        <v>4.4500000000000005E-2</v>
      </c>
      <c r="AU72" s="556">
        <v>102</v>
      </c>
      <c r="AV72" s="87">
        <f t="shared" si="9"/>
        <v>4.5390000000000006</v>
      </c>
    </row>
    <row r="73" spans="1:48" ht="39.950000000000003" customHeight="1">
      <c r="A73" s="284" t="s">
        <v>46</v>
      </c>
      <c r="B73" s="5"/>
      <c r="C73" s="103" t="s">
        <v>195</v>
      </c>
      <c r="D73" s="317"/>
      <c r="E73" s="317"/>
      <c r="F73" s="377"/>
      <c r="G73" s="317"/>
      <c r="H73" s="317"/>
      <c r="I73" s="377"/>
      <c r="J73" s="317"/>
      <c r="K73" s="317"/>
      <c r="L73" s="377"/>
      <c r="M73" s="317"/>
      <c r="N73" s="317"/>
      <c r="O73" s="377"/>
      <c r="P73" s="255"/>
      <c r="Q73" s="255"/>
      <c r="R73" s="95"/>
      <c r="S73" s="92"/>
      <c r="T73" s="92"/>
      <c r="U73" s="95"/>
      <c r="V73" s="286"/>
      <c r="W73" s="286"/>
      <c r="X73" s="314"/>
      <c r="Y73" s="286"/>
      <c r="Z73" s="286"/>
      <c r="AA73" s="314"/>
      <c r="AB73" s="317"/>
      <c r="AC73" s="317"/>
      <c r="AD73" s="377"/>
      <c r="AE73" s="375"/>
      <c r="AF73" s="500"/>
      <c r="AG73" s="503">
        <f t="shared" si="6"/>
        <v>0</v>
      </c>
      <c r="AH73" s="375"/>
      <c r="AI73" s="375"/>
      <c r="AJ73" s="503">
        <f t="shared" si="7"/>
        <v>0</v>
      </c>
      <c r="AK73" s="375"/>
      <c r="AL73" s="375"/>
      <c r="AM73" s="503"/>
      <c r="AN73" s="375"/>
      <c r="AO73" s="375"/>
      <c r="AP73" s="92"/>
      <c r="AQ73" s="92"/>
      <c r="AR73" s="92"/>
      <c r="AS73" s="92"/>
      <c r="AT73" s="395">
        <f t="shared" si="8"/>
        <v>0</v>
      </c>
      <c r="AU73" s="556"/>
      <c r="AV73" s="87">
        <f t="shared" si="9"/>
        <v>0</v>
      </c>
    </row>
    <row r="74" spans="1:48" ht="39.950000000000003" customHeight="1">
      <c r="A74" s="284" t="s">
        <v>47</v>
      </c>
      <c r="B74" s="5"/>
      <c r="C74" s="103" t="s">
        <v>195</v>
      </c>
      <c r="D74" s="317"/>
      <c r="E74" s="317"/>
      <c r="F74" s="377"/>
      <c r="G74" s="317"/>
      <c r="H74" s="317"/>
      <c r="I74" s="377"/>
      <c r="J74" s="317"/>
      <c r="K74" s="317"/>
      <c r="L74" s="377"/>
      <c r="M74" s="317"/>
      <c r="N74" s="317"/>
      <c r="O74" s="377"/>
      <c r="P74" s="255"/>
      <c r="Q74" s="255"/>
      <c r="R74" s="95"/>
      <c r="S74" s="92"/>
      <c r="T74" s="92"/>
      <c r="U74" s="95"/>
      <c r="V74" s="286"/>
      <c r="W74" s="286"/>
      <c r="X74" s="314"/>
      <c r="Y74" s="286"/>
      <c r="Z74" s="286"/>
      <c r="AA74" s="314"/>
      <c r="AB74" s="317"/>
      <c r="AC74" s="317"/>
      <c r="AD74" s="377"/>
      <c r="AE74" s="375"/>
      <c r="AF74" s="500"/>
      <c r="AG74" s="503">
        <f t="shared" si="6"/>
        <v>0</v>
      </c>
      <c r="AH74" s="375"/>
      <c r="AI74" s="375"/>
      <c r="AJ74" s="503">
        <f t="shared" si="7"/>
        <v>0</v>
      </c>
      <c r="AK74" s="375"/>
      <c r="AL74" s="375"/>
      <c r="AM74" s="503"/>
      <c r="AN74" s="375"/>
      <c r="AO74" s="375"/>
      <c r="AP74" s="92"/>
      <c r="AQ74" s="92"/>
      <c r="AR74" s="92"/>
      <c r="AS74" s="92"/>
      <c r="AT74" s="395">
        <f t="shared" si="8"/>
        <v>0</v>
      </c>
      <c r="AU74" s="556">
        <v>135</v>
      </c>
      <c r="AV74" s="87">
        <f t="shared" si="9"/>
        <v>0</v>
      </c>
    </row>
    <row r="75" spans="1:48" ht="58.5" customHeight="1">
      <c r="A75" s="284" t="s">
        <v>225</v>
      </c>
      <c r="B75" s="5"/>
      <c r="C75" s="103" t="s">
        <v>195</v>
      </c>
      <c r="D75" s="317"/>
      <c r="E75" s="317"/>
      <c r="F75" s="377"/>
      <c r="G75" s="317"/>
      <c r="H75" s="317"/>
      <c r="I75" s="377"/>
      <c r="J75" s="317"/>
      <c r="K75" s="317"/>
      <c r="L75" s="377"/>
      <c r="M75" s="317"/>
      <c r="N75" s="317"/>
      <c r="O75" s="377"/>
      <c r="P75" s="255"/>
      <c r="Q75" s="255"/>
      <c r="R75" s="95"/>
      <c r="S75" s="92"/>
      <c r="T75" s="92"/>
      <c r="U75" s="95"/>
      <c r="V75" s="286"/>
      <c r="W75" s="286"/>
      <c r="X75" s="314"/>
      <c r="Y75" s="286"/>
      <c r="Z75" s="286"/>
      <c r="AA75" s="314"/>
      <c r="AB75" s="317"/>
      <c r="AC75" s="317"/>
      <c r="AD75" s="377"/>
      <c r="AE75" s="375"/>
      <c r="AF75" s="500"/>
      <c r="AG75" s="503">
        <f t="shared" si="6"/>
        <v>0</v>
      </c>
      <c r="AH75" s="375"/>
      <c r="AI75" s="375"/>
      <c r="AJ75" s="503">
        <f t="shared" si="7"/>
        <v>0</v>
      </c>
      <c r="AK75" s="375"/>
      <c r="AL75" s="375"/>
      <c r="AM75" s="503"/>
      <c r="AN75" s="375"/>
      <c r="AO75" s="375"/>
      <c r="AP75" s="92"/>
      <c r="AQ75" s="92"/>
      <c r="AR75" s="92"/>
      <c r="AS75" s="92"/>
      <c r="AT75" s="395">
        <f t="shared" si="8"/>
        <v>0</v>
      </c>
      <c r="AU75" s="556"/>
      <c r="AV75" s="87">
        <f t="shared" si="9"/>
        <v>0</v>
      </c>
    </row>
    <row r="76" spans="1:48" ht="39.950000000000003" customHeight="1">
      <c r="A76" s="284" t="s">
        <v>304</v>
      </c>
      <c r="B76" s="5"/>
      <c r="C76" s="103" t="s">
        <v>195</v>
      </c>
      <c r="D76" s="317"/>
      <c r="E76" s="317"/>
      <c r="F76" s="317">
        <f>E76</f>
        <v>0</v>
      </c>
      <c r="G76" s="317"/>
      <c r="H76" s="317">
        <f>G76*G28</f>
        <v>0</v>
      </c>
      <c r="I76" s="377"/>
      <c r="J76" s="317"/>
      <c r="K76" s="317">
        <f>J76*J28</f>
        <v>0</v>
      </c>
      <c r="L76" s="377"/>
      <c r="M76" s="317"/>
      <c r="N76" s="317"/>
      <c r="O76" s="377"/>
      <c r="P76" s="255"/>
      <c r="Q76" s="255">
        <f>P76*P28</f>
        <v>0</v>
      </c>
      <c r="R76" s="95"/>
      <c r="S76" s="92">
        <v>0.15</v>
      </c>
      <c r="T76" s="92">
        <f>S76*S28</f>
        <v>0.375</v>
      </c>
      <c r="U76" s="95"/>
      <c r="V76" s="286"/>
      <c r="W76" s="286"/>
      <c r="X76" s="314"/>
      <c r="Y76" s="286"/>
      <c r="Z76" s="286"/>
      <c r="AA76" s="314"/>
      <c r="AB76" s="317"/>
      <c r="AC76" s="317"/>
      <c r="AD76" s="377"/>
      <c r="AE76" s="375">
        <v>6.0000000000000001E-3</v>
      </c>
      <c r="AF76" s="500">
        <f>AE76*AE28</f>
        <v>6.0000000000000001E-3</v>
      </c>
      <c r="AG76" s="503">
        <f t="shared" si="6"/>
        <v>0</v>
      </c>
      <c r="AH76" s="375"/>
      <c r="AI76" s="375"/>
      <c r="AJ76" s="503">
        <f t="shared" si="7"/>
        <v>0</v>
      </c>
      <c r="AK76" s="375"/>
      <c r="AL76" s="375"/>
      <c r="AM76" s="503"/>
      <c r="AN76" s="375"/>
      <c r="AO76" s="375"/>
      <c r="AP76" s="92"/>
      <c r="AQ76" s="92"/>
      <c r="AR76" s="92"/>
      <c r="AS76" s="92"/>
      <c r="AT76" s="395">
        <f t="shared" si="8"/>
        <v>0.38100000000000001</v>
      </c>
      <c r="AU76" s="556">
        <v>225</v>
      </c>
      <c r="AV76" s="87">
        <f t="shared" si="9"/>
        <v>85.724999999999994</v>
      </c>
    </row>
    <row r="77" spans="1:48" ht="59.25" customHeight="1">
      <c r="A77" s="284" t="s">
        <v>329</v>
      </c>
      <c r="B77" s="5"/>
      <c r="C77" s="103" t="s">
        <v>195</v>
      </c>
      <c r="D77" s="317"/>
      <c r="E77" s="317"/>
      <c r="F77" s="377"/>
      <c r="G77" s="317"/>
      <c r="H77" s="317"/>
      <c r="I77" s="377"/>
      <c r="J77" s="317"/>
      <c r="K77" s="317"/>
      <c r="L77" s="377"/>
      <c r="M77" s="317"/>
      <c r="N77" s="317"/>
      <c r="O77" s="377"/>
      <c r="P77" s="255"/>
      <c r="Q77" s="255"/>
      <c r="R77" s="95"/>
      <c r="S77" s="92"/>
      <c r="T77" s="92"/>
      <c r="U77" s="95"/>
      <c r="V77" s="286"/>
      <c r="W77" s="286">
        <f>V77*V28</f>
        <v>0</v>
      </c>
      <c r="X77" s="314"/>
      <c r="Y77" s="286"/>
      <c r="Z77" s="286"/>
      <c r="AA77" s="314"/>
      <c r="AB77" s="317"/>
      <c r="AC77" s="317">
        <f>AB77*AB28</f>
        <v>0</v>
      </c>
      <c r="AD77" s="377"/>
      <c r="AE77" s="375"/>
      <c r="AF77" s="500"/>
      <c r="AG77" s="503">
        <f t="shared" si="6"/>
        <v>0</v>
      </c>
      <c r="AH77" s="375"/>
      <c r="AI77" s="375"/>
      <c r="AJ77" s="503">
        <f t="shared" si="7"/>
        <v>0</v>
      </c>
      <c r="AK77" s="375"/>
      <c r="AL77" s="375"/>
      <c r="AM77" s="503"/>
      <c r="AN77" s="375"/>
      <c r="AO77" s="375"/>
      <c r="AP77" s="92"/>
      <c r="AQ77" s="92"/>
      <c r="AR77" s="92"/>
      <c r="AS77" s="92"/>
      <c r="AT77" s="395">
        <f t="shared" si="8"/>
        <v>0</v>
      </c>
      <c r="AU77" s="556">
        <v>180</v>
      </c>
      <c r="AV77" s="87">
        <f t="shared" si="9"/>
        <v>0</v>
      </c>
    </row>
    <row r="78" spans="1:48" ht="39.950000000000003" customHeight="1">
      <c r="A78" s="284" t="s">
        <v>311</v>
      </c>
      <c r="B78" s="5"/>
      <c r="C78" s="103" t="s">
        <v>195</v>
      </c>
      <c r="D78" s="317"/>
      <c r="E78" s="317"/>
      <c r="F78" s="377"/>
      <c r="G78" s="317"/>
      <c r="H78" s="317"/>
      <c r="I78" s="377"/>
      <c r="J78" s="317"/>
      <c r="K78" s="317"/>
      <c r="L78" s="377"/>
      <c r="M78" s="317"/>
      <c r="N78" s="317"/>
      <c r="O78" s="377"/>
      <c r="P78" s="255"/>
      <c r="Q78" s="255"/>
      <c r="R78" s="95"/>
      <c r="S78" s="92"/>
      <c r="T78" s="92"/>
      <c r="U78" s="95"/>
      <c r="V78" s="286"/>
      <c r="W78" s="286"/>
      <c r="X78" s="314"/>
      <c r="Y78" s="286"/>
      <c r="Z78" s="286"/>
      <c r="AA78" s="314"/>
      <c r="AB78" s="317"/>
      <c r="AC78" s="317"/>
      <c r="AD78" s="377"/>
      <c r="AE78" s="375"/>
      <c r="AF78" s="500"/>
      <c r="AG78" s="503">
        <f t="shared" si="6"/>
        <v>0</v>
      </c>
      <c r="AH78" s="375"/>
      <c r="AI78" s="375"/>
      <c r="AJ78" s="503">
        <f t="shared" si="7"/>
        <v>0</v>
      </c>
      <c r="AK78" s="375"/>
      <c r="AL78" s="375"/>
      <c r="AM78" s="503"/>
      <c r="AN78" s="375"/>
      <c r="AO78" s="375">
        <f>AN78*AN28</f>
        <v>0</v>
      </c>
      <c r="AP78" s="92"/>
      <c r="AQ78" s="92"/>
      <c r="AR78" s="92"/>
      <c r="AS78" s="92"/>
      <c r="AT78" s="395">
        <f t="shared" si="8"/>
        <v>0</v>
      </c>
      <c r="AU78" s="556">
        <v>240</v>
      </c>
      <c r="AV78" s="87">
        <f t="shared" si="9"/>
        <v>0</v>
      </c>
    </row>
    <row r="79" spans="1:48" ht="39.950000000000003" customHeight="1">
      <c r="A79" s="284" t="s">
        <v>162</v>
      </c>
      <c r="B79" s="5"/>
      <c r="C79" s="103" t="s">
        <v>195</v>
      </c>
      <c r="D79" s="317"/>
      <c r="E79" s="317"/>
      <c r="F79" s="377"/>
      <c r="G79" s="317"/>
      <c r="H79" s="317"/>
      <c r="I79" s="377"/>
      <c r="J79" s="317"/>
      <c r="K79" s="317"/>
      <c r="L79" s="377"/>
      <c r="M79" s="317"/>
      <c r="N79" s="317">
        <f>M79*M28</f>
        <v>0</v>
      </c>
      <c r="O79" s="377"/>
      <c r="P79" s="255"/>
      <c r="Q79" s="255"/>
      <c r="R79" s="95"/>
      <c r="S79" s="92"/>
      <c r="T79" s="92"/>
      <c r="U79" s="95"/>
      <c r="V79" s="286"/>
      <c r="W79" s="286"/>
      <c r="X79" s="314"/>
      <c r="Y79" s="286"/>
      <c r="Z79" s="286"/>
      <c r="AA79" s="314"/>
      <c r="AB79" s="317"/>
      <c r="AC79" s="317"/>
      <c r="AD79" s="377"/>
      <c r="AE79" s="375"/>
      <c r="AF79" s="500">
        <f>AE79*AE28</f>
        <v>0</v>
      </c>
      <c r="AG79" s="503">
        <f t="shared" si="6"/>
        <v>0</v>
      </c>
      <c r="AH79" s="375"/>
      <c r="AI79" s="375"/>
      <c r="AJ79" s="503">
        <f t="shared" si="7"/>
        <v>0</v>
      </c>
      <c r="AK79" s="375"/>
      <c r="AL79" s="375">
        <f>AK79*AK28</f>
        <v>0</v>
      </c>
      <c r="AM79" s="503"/>
      <c r="AN79" s="375"/>
      <c r="AO79" s="375"/>
      <c r="AP79" s="92"/>
      <c r="AQ79" s="92"/>
      <c r="AR79" s="92"/>
      <c r="AS79" s="92"/>
      <c r="AT79" s="395">
        <f t="shared" si="8"/>
        <v>0</v>
      </c>
      <c r="AU79" s="556">
        <v>100</v>
      </c>
      <c r="AV79" s="87">
        <f t="shared" si="9"/>
        <v>0</v>
      </c>
    </row>
    <row r="80" spans="1:48" ht="39.950000000000003" customHeight="1">
      <c r="A80" s="284" t="s">
        <v>248</v>
      </c>
      <c r="B80" s="5"/>
      <c r="C80" s="103" t="s">
        <v>195</v>
      </c>
      <c r="D80" s="317"/>
      <c r="E80" s="317"/>
      <c r="F80" s="377"/>
      <c r="G80" s="317"/>
      <c r="H80" s="317"/>
      <c r="I80" s="377"/>
      <c r="J80" s="317"/>
      <c r="K80" s="317"/>
      <c r="L80" s="377"/>
      <c r="M80" s="317"/>
      <c r="N80" s="317">
        <f>M80*M28</f>
        <v>0</v>
      </c>
      <c r="O80" s="377"/>
      <c r="P80" s="255"/>
      <c r="Q80" s="255"/>
      <c r="R80" s="95"/>
      <c r="S80" s="92"/>
      <c r="T80" s="92"/>
      <c r="U80" s="95"/>
      <c r="V80" s="286"/>
      <c r="W80" s="286"/>
      <c r="X80" s="314"/>
      <c r="Y80" s="286"/>
      <c r="Z80" s="286"/>
      <c r="AA80" s="314"/>
      <c r="AB80" s="317"/>
      <c r="AC80" s="317"/>
      <c r="AD80" s="377"/>
      <c r="AE80" s="375"/>
      <c r="AF80" s="500"/>
      <c r="AG80" s="503">
        <f t="shared" si="6"/>
        <v>0</v>
      </c>
      <c r="AH80" s="375"/>
      <c r="AI80" s="375"/>
      <c r="AJ80" s="503">
        <f t="shared" si="7"/>
        <v>0</v>
      </c>
      <c r="AK80" s="375"/>
      <c r="AL80" s="375"/>
      <c r="AM80" s="503"/>
      <c r="AN80" s="375"/>
      <c r="AO80" s="375"/>
      <c r="AP80" s="92"/>
      <c r="AQ80" s="92"/>
      <c r="AR80" s="92"/>
      <c r="AS80" s="92"/>
      <c r="AT80" s="395">
        <f t="shared" si="8"/>
        <v>0</v>
      </c>
      <c r="AU80" s="556">
        <v>142.5</v>
      </c>
      <c r="AV80" s="87">
        <f t="shared" si="9"/>
        <v>0</v>
      </c>
    </row>
    <row r="81" spans="1:48" ht="39.950000000000003" customHeight="1">
      <c r="A81" s="284" t="s">
        <v>233</v>
      </c>
      <c r="B81" s="5"/>
      <c r="C81" s="103" t="s">
        <v>195</v>
      </c>
      <c r="D81" s="317"/>
      <c r="E81" s="317"/>
      <c r="F81" s="377"/>
      <c r="G81" s="317"/>
      <c r="H81" s="317">
        <f>G81*G28</f>
        <v>0</v>
      </c>
      <c r="I81" s="377"/>
      <c r="J81" s="317"/>
      <c r="K81" s="317"/>
      <c r="L81" s="377"/>
      <c r="M81" s="317"/>
      <c r="N81" s="317"/>
      <c r="O81" s="377"/>
      <c r="P81" s="255"/>
      <c r="Q81" s="255">
        <f>P81*P28</f>
        <v>0</v>
      </c>
      <c r="R81" s="95"/>
      <c r="S81" s="92"/>
      <c r="T81" s="92"/>
      <c r="U81" s="95"/>
      <c r="V81" s="286"/>
      <c r="W81" s="286"/>
      <c r="X81" s="314"/>
      <c r="Y81" s="286"/>
      <c r="Z81" s="286"/>
      <c r="AA81" s="314"/>
      <c r="AB81" s="317"/>
      <c r="AC81" s="317"/>
      <c r="AD81" s="377"/>
      <c r="AE81" s="375">
        <v>0.02</v>
      </c>
      <c r="AF81" s="500">
        <f>AE81*AE28</f>
        <v>0.02</v>
      </c>
      <c r="AG81" s="503">
        <f t="shared" si="6"/>
        <v>0</v>
      </c>
      <c r="AH81" s="375"/>
      <c r="AI81" s="375">
        <f>AH81*AH28</f>
        <v>0</v>
      </c>
      <c r="AJ81" s="503">
        <f t="shared" si="7"/>
        <v>0</v>
      </c>
      <c r="AK81" s="375"/>
      <c r="AL81" s="375"/>
      <c r="AM81" s="503"/>
      <c r="AN81" s="375"/>
      <c r="AO81" s="375">
        <f>AN81*AN28</f>
        <v>0</v>
      </c>
      <c r="AP81" s="92"/>
      <c r="AQ81" s="92"/>
      <c r="AR81" s="92"/>
      <c r="AS81" s="92"/>
      <c r="AT81" s="395">
        <f t="shared" si="8"/>
        <v>0.02</v>
      </c>
      <c r="AU81" s="556">
        <v>127.5</v>
      </c>
      <c r="AV81" s="87">
        <f t="shared" si="9"/>
        <v>2.5500000000000003</v>
      </c>
    </row>
    <row r="82" spans="1:48" ht="54.75" customHeight="1">
      <c r="A82" s="284" t="s">
        <v>323</v>
      </c>
      <c r="B82" s="5"/>
      <c r="C82" s="103" t="s">
        <v>195</v>
      </c>
      <c r="D82" s="317"/>
      <c r="E82" s="317"/>
      <c r="F82" s="377"/>
      <c r="G82" s="317"/>
      <c r="H82" s="317"/>
      <c r="I82" s="377"/>
      <c r="J82" s="317"/>
      <c r="K82" s="317"/>
      <c r="L82" s="377"/>
      <c r="M82" s="317"/>
      <c r="N82" s="317"/>
      <c r="O82" s="377"/>
      <c r="P82" s="255"/>
      <c r="Q82" s="255"/>
      <c r="R82" s="95"/>
      <c r="S82" s="92"/>
      <c r="T82" s="92"/>
      <c r="U82" s="95"/>
      <c r="V82" s="286"/>
      <c r="W82" s="286"/>
      <c r="X82" s="314"/>
      <c r="Y82" s="286"/>
      <c r="Z82" s="286"/>
      <c r="AA82" s="314"/>
      <c r="AB82" s="317"/>
      <c r="AC82" s="317"/>
      <c r="AD82" s="377"/>
      <c r="AE82" s="375"/>
      <c r="AF82" s="500">
        <f>AE82*AE28</f>
        <v>0</v>
      </c>
      <c r="AG82" s="503">
        <f t="shared" si="6"/>
        <v>0</v>
      </c>
      <c r="AH82" s="375"/>
      <c r="AI82" s="375"/>
      <c r="AJ82" s="503">
        <f t="shared" si="7"/>
        <v>0</v>
      </c>
      <c r="AK82" s="375"/>
      <c r="AL82" s="375"/>
      <c r="AM82" s="503"/>
      <c r="AN82" s="375"/>
      <c r="AO82" s="375"/>
      <c r="AP82" s="92"/>
      <c r="AQ82" s="92"/>
      <c r="AR82" s="92"/>
      <c r="AS82" s="92"/>
      <c r="AT82" s="397">
        <f t="shared" si="8"/>
        <v>0</v>
      </c>
      <c r="AU82" s="556">
        <v>72</v>
      </c>
      <c r="AV82" s="87">
        <f t="shared" si="9"/>
        <v>0</v>
      </c>
    </row>
    <row r="83" spans="1:48" ht="39.950000000000003" customHeight="1">
      <c r="A83" s="284" t="s">
        <v>48</v>
      </c>
      <c r="B83" s="5"/>
      <c r="C83" s="103" t="s">
        <v>195</v>
      </c>
      <c r="D83" s="317"/>
      <c r="E83" s="317">
        <f>D83*D28</f>
        <v>0</v>
      </c>
      <c r="F83" s="377"/>
      <c r="G83" s="317"/>
      <c r="H83" s="317"/>
      <c r="I83" s="377"/>
      <c r="J83" s="317"/>
      <c r="K83" s="317"/>
      <c r="L83" s="377"/>
      <c r="M83" s="317"/>
      <c r="N83" s="317"/>
      <c r="O83" s="377"/>
      <c r="P83" s="255"/>
      <c r="Q83" s="255"/>
      <c r="R83" s="95"/>
      <c r="S83" s="92"/>
      <c r="T83" s="92"/>
      <c r="U83" s="95"/>
      <c r="V83" s="286"/>
      <c r="W83" s="286"/>
      <c r="X83" s="314"/>
      <c r="Y83" s="286"/>
      <c r="Z83" s="286"/>
      <c r="AA83" s="314"/>
      <c r="AB83" s="317"/>
      <c r="AC83" s="317"/>
      <c r="AD83" s="377"/>
      <c r="AE83" s="375">
        <v>0.19635</v>
      </c>
      <c r="AF83" s="500">
        <f>AE83*AE28</f>
        <v>0.19635</v>
      </c>
      <c r="AG83" s="503">
        <f t="shared" si="6"/>
        <v>0</v>
      </c>
      <c r="AH83" s="375"/>
      <c r="AI83" s="375">
        <f>AH83*AH28</f>
        <v>0</v>
      </c>
      <c r="AJ83" s="503">
        <f t="shared" si="7"/>
        <v>0</v>
      </c>
      <c r="AK83" s="375"/>
      <c r="AL83" s="375"/>
      <c r="AM83" s="503"/>
      <c r="AN83" s="375"/>
      <c r="AO83" s="375"/>
      <c r="AP83" s="92"/>
      <c r="AQ83" s="92"/>
      <c r="AR83" s="92"/>
      <c r="AS83" s="92"/>
      <c r="AT83" s="395">
        <f t="shared" si="8"/>
        <v>0.19635</v>
      </c>
      <c r="AU83" s="556">
        <v>45</v>
      </c>
      <c r="AV83" s="87">
        <f t="shared" si="9"/>
        <v>8.8357499999999991</v>
      </c>
    </row>
    <row r="84" spans="1:48" ht="39.950000000000003" customHeight="1">
      <c r="A84" s="284" t="s">
        <v>49</v>
      </c>
      <c r="B84" s="5"/>
      <c r="C84" s="103" t="s">
        <v>195</v>
      </c>
      <c r="D84" s="317"/>
      <c r="E84" s="317">
        <f>D84*D28</f>
        <v>0</v>
      </c>
      <c r="F84" s="377"/>
      <c r="G84" s="317"/>
      <c r="H84" s="317"/>
      <c r="I84" s="377"/>
      <c r="J84" s="317"/>
      <c r="K84" s="317"/>
      <c r="L84" s="377"/>
      <c r="M84" s="317"/>
      <c r="N84" s="317"/>
      <c r="O84" s="377"/>
      <c r="P84" s="255"/>
      <c r="Q84" s="255"/>
      <c r="R84" s="95"/>
      <c r="S84" s="92"/>
      <c r="T84" s="92"/>
      <c r="U84" s="95"/>
      <c r="V84" s="286"/>
      <c r="W84" s="286"/>
      <c r="X84" s="314"/>
      <c r="Y84" s="286"/>
      <c r="Z84" s="286"/>
      <c r="AA84" s="314"/>
      <c r="AB84" s="317"/>
      <c r="AC84" s="317"/>
      <c r="AD84" s="377"/>
      <c r="AE84" s="375">
        <v>2E-3</v>
      </c>
      <c r="AF84" s="500">
        <f>AE84*AE28</f>
        <v>2E-3</v>
      </c>
      <c r="AG84" s="503">
        <f t="shared" si="6"/>
        <v>0</v>
      </c>
      <c r="AH84" s="375"/>
      <c r="AI84" s="375">
        <f>AH84*AH28</f>
        <v>0</v>
      </c>
      <c r="AJ84" s="503">
        <f t="shared" si="7"/>
        <v>0</v>
      </c>
      <c r="AK84" s="375"/>
      <c r="AL84" s="375"/>
      <c r="AM84" s="503"/>
      <c r="AN84" s="375"/>
      <c r="AO84" s="375"/>
      <c r="AP84" s="92"/>
      <c r="AQ84" s="92"/>
      <c r="AR84" s="92"/>
      <c r="AS84" s="92"/>
      <c r="AT84" s="395">
        <f t="shared" si="8"/>
        <v>2E-3</v>
      </c>
      <c r="AU84" s="556">
        <v>60</v>
      </c>
      <c r="AV84" s="87">
        <f t="shared" si="9"/>
        <v>0.12</v>
      </c>
    </row>
    <row r="85" spans="1:48" ht="39.950000000000003" customHeight="1">
      <c r="A85" s="284" t="s">
        <v>53</v>
      </c>
      <c r="B85" s="5"/>
      <c r="C85" s="103" t="s">
        <v>195</v>
      </c>
      <c r="D85" s="317"/>
      <c r="E85" s="317"/>
      <c r="F85" s="377"/>
      <c r="G85" s="317"/>
      <c r="H85" s="317"/>
      <c r="I85" s="377"/>
      <c r="J85" s="317"/>
      <c r="K85" s="317"/>
      <c r="L85" s="377"/>
      <c r="M85" s="317"/>
      <c r="N85" s="317"/>
      <c r="O85" s="377"/>
      <c r="P85" s="255"/>
      <c r="Q85" s="255"/>
      <c r="R85" s="95"/>
      <c r="S85" s="92"/>
      <c r="T85" s="92"/>
      <c r="U85" s="95"/>
      <c r="V85" s="286"/>
      <c r="W85" s="286">
        <f>V85*V28</f>
        <v>0</v>
      </c>
      <c r="X85" s="314"/>
      <c r="Y85" s="286"/>
      <c r="Z85" s="286">
        <f>Y85*Y28</f>
        <v>0</v>
      </c>
      <c r="AA85" s="314"/>
      <c r="AB85" s="317"/>
      <c r="AC85" s="317">
        <f>AB85*AB28</f>
        <v>0</v>
      </c>
      <c r="AD85" s="377"/>
      <c r="AE85" s="375">
        <v>0.03</v>
      </c>
      <c r="AF85" s="500">
        <f>AE85*AE28</f>
        <v>0.03</v>
      </c>
      <c r="AG85" s="503">
        <f t="shared" si="6"/>
        <v>0</v>
      </c>
      <c r="AH85" s="375"/>
      <c r="AI85" s="375"/>
      <c r="AJ85" s="503">
        <f t="shared" si="7"/>
        <v>0</v>
      </c>
      <c r="AK85" s="375"/>
      <c r="AL85" s="375"/>
      <c r="AM85" s="503"/>
      <c r="AN85" s="375"/>
      <c r="AO85" s="375"/>
      <c r="AP85" s="92"/>
      <c r="AQ85" s="92"/>
      <c r="AR85" s="92"/>
      <c r="AS85" s="92"/>
      <c r="AT85" s="395">
        <f t="shared" si="8"/>
        <v>0.03</v>
      </c>
      <c r="AU85" s="556">
        <v>105</v>
      </c>
      <c r="AV85" s="87">
        <f t="shared" si="9"/>
        <v>3.15</v>
      </c>
    </row>
    <row r="86" spans="1:48" ht="39.950000000000003" customHeight="1">
      <c r="A86" s="284" t="s">
        <v>52</v>
      </c>
      <c r="B86" s="5"/>
      <c r="C86" s="103" t="s">
        <v>195</v>
      </c>
      <c r="D86" s="317"/>
      <c r="E86" s="317"/>
      <c r="F86" s="377"/>
      <c r="G86" s="317"/>
      <c r="H86" s="317"/>
      <c r="I86" s="377"/>
      <c r="J86" s="317"/>
      <c r="K86" s="317"/>
      <c r="L86" s="377"/>
      <c r="M86" s="317"/>
      <c r="N86" s="317"/>
      <c r="O86" s="377"/>
      <c r="P86" s="255"/>
      <c r="Q86" s="255"/>
      <c r="R86" s="95"/>
      <c r="S86" s="92"/>
      <c r="T86" s="92"/>
      <c r="U86" s="95"/>
      <c r="V86" s="286"/>
      <c r="W86" s="286"/>
      <c r="X86" s="314"/>
      <c r="Y86" s="286"/>
      <c r="Z86" s="286"/>
      <c r="AA86" s="314"/>
      <c r="AB86" s="317"/>
      <c r="AC86" s="317"/>
      <c r="AD86" s="377"/>
      <c r="AE86" s="375"/>
      <c r="AF86" s="500">
        <f>AE86*AE28</f>
        <v>0</v>
      </c>
      <c r="AG86" s="503">
        <f t="shared" si="6"/>
        <v>0</v>
      </c>
      <c r="AH86" s="375"/>
      <c r="AI86" s="375"/>
      <c r="AJ86" s="503">
        <f t="shared" si="7"/>
        <v>0</v>
      </c>
      <c r="AK86" s="375"/>
      <c r="AL86" s="375"/>
      <c r="AM86" s="503"/>
      <c r="AN86" s="375"/>
      <c r="AO86" s="375"/>
      <c r="AP86" s="92"/>
      <c r="AQ86" s="92"/>
      <c r="AR86" s="92"/>
      <c r="AS86" s="92"/>
      <c r="AT86" s="395">
        <f t="shared" si="8"/>
        <v>0</v>
      </c>
      <c r="AU86" s="556">
        <v>52.5</v>
      </c>
      <c r="AV86" s="87">
        <f t="shared" si="9"/>
        <v>0</v>
      </c>
    </row>
    <row r="87" spans="1:48" ht="39.950000000000003" customHeight="1">
      <c r="A87" s="284" t="s">
        <v>168</v>
      </c>
      <c r="B87" s="5"/>
      <c r="C87" s="103" t="s">
        <v>195</v>
      </c>
      <c r="D87" s="317"/>
      <c r="E87" s="317">
        <f>D87*D28</f>
        <v>0</v>
      </c>
      <c r="F87" s="377"/>
      <c r="G87" s="317"/>
      <c r="H87" s="317"/>
      <c r="I87" s="377"/>
      <c r="J87" s="317"/>
      <c r="K87" s="317"/>
      <c r="L87" s="377"/>
      <c r="M87" s="317"/>
      <c r="N87" s="317"/>
      <c r="O87" s="377"/>
      <c r="P87" s="255"/>
      <c r="Q87" s="255"/>
      <c r="R87" s="95"/>
      <c r="S87" s="92"/>
      <c r="T87" s="92"/>
      <c r="U87" s="95"/>
      <c r="V87" s="286"/>
      <c r="W87" s="286"/>
      <c r="X87" s="314"/>
      <c r="Y87" s="286"/>
      <c r="Z87" s="286"/>
      <c r="AA87" s="314"/>
      <c r="AB87" s="317"/>
      <c r="AC87" s="317"/>
      <c r="AD87" s="377"/>
      <c r="AE87" s="375">
        <v>1.06E-3</v>
      </c>
      <c r="AF87" s="500">
        <f>AE87*AE28</f>
        <v>1.06E-3</v>
      </c>
      <c r="AG87" s="503">
        <f t="shared" si="6"/>
        <v>0</v>
      </c>
      <c r="AH87" s="375"/>
      <c r="AI87" s="375">
        <f>AH87*AH28</f>
        <v>0</v>
      </c>
      <c r="AJ87" s="503">
        <f t="shared" si="7"/>
        <v>0</v>
      </c>
      <c r="AK87" s="375"/>
      <c r="AL87" s="375"/>
      <c r="AM87" s="503"/>
      <c r="AN87" s="375"/>
      <c r="AO87" s="375"/>
      <c r="AP87" s="92"/>
      <c r="AQ87" s="92"/>
      <c r="AR87" s="92"/>
      <c r="AS87" s="92"/>
      <c r="AT87" s="395">
        <f t="shared" si="8"/>
        <v>1.06E-3</v>
      </c>
      <c r="AU87" s="556">
        <v>165</v>
      </c>
      <c r="AV87" s="87">
        <f t="shared" si="9"/>
        <v>0.1749</v>
      </c>
    </row>
    <row r="88" spans="1:48" ht="39.950000000000003" customHeight="1">
      <c r="A88" s="284" t="s">
        <v>169</v>
      </c>
      <c r="B88" s="5"/>
      <c r="C88" s="103" t="s">
        <v>195</v>
      </c>
      <c r="D88" s="317"/>
      <c r="E88" s="317"/>
      <c r="F88" s="377"/>
      <c r="G88" s="317"/>
      <c r="H88" s="317"/>
      <c r="I88" s="377"/>
      <c r="J88" s="317"/>
      <c r="K88" s="317"/>
      <c r="L88" s="377"/>
      <c r="M88" s="317"/>
      <c r="N88" s="317"/>
      <c r="O88" s="377"/>
      <c r="P88" s="255">
        <v>1E-3</v>
      </c>
      <c r="Q88" s="255">
        <f>P88*P28</f>
        <v>2.5000000000000001E-3</v>
      </c>
      <c r="R88" s="95"/>
      <c r="S88" s="92"/>
      <c r="T88" s="92"/>
      <c r="U88" s="95"/>
      <c r="V88" s="286"/>
      <c r="W88" s="286"/>
      <c r="X88" s="314"/>
      <c r="Y88" s="286"/>
      <c r="Z88" s="286"/>
      <c r="AA88" s="314"/>
      <c r="AB88" s="317"/>
      <c r="AC88" s="317"/>
      <c r="AD88" s="377"/>
      <c r="AE88" s="375"/>
      <c r="AF88" s="500"/>
      <c r="AG88" s="503">
        <f t="shared" si="6"/>
        <v>0</v>
      </c>
      <c r="AH88" s="375"/>
      <c r="AI88" s="375"/>
      <c r="AJ88" s="503">
        <f t="shared" si="7"/>
        <v>0</v>
      </c>
      <c r="AK88" s="375"/>
      <c r="AL88" s="375"/>
      <c r="AM88" s="503"/>
      <c r="AN88" s="375"/>
      <c r="AO88" s="375"/>
      <c r="AP88" s="92"/>
      <c r="AQ88" s="92"/>
      <c r="AR88" s="92"/>
      <c r="AS88" s="92"/>
      <c r="AT88" s="395">
        <f t="shared" si="8"/>
        <v>2.5000000000000001E-3</v>
      </c>
      <c r="AU88" s="556">
        <v>225</v>
      </c>
      <c r="AV88" s="87">
        <f t="shared" si="9"/>
        <v>0.5625</v>
      </c>
    </row>
    <row r="89" spans="1:48" ht="39.950000000000003" customHeight="1">
      <c r="A89" s="284" t="s">
        <v>50</v>
      </c>
      <c r="B89" s="5"/>
      <c r="C89" s="103" t="s">
        <v>195</v>
      </c>
      <c r="D89" s="317"/>
      <c r="E89" s="317"/>
      <c r="F89" s="377"/>
      <c r="G89" s="317"/>
      <c r="H89" s="317"/>
      <c r="I89" s="377"/>
      <c r="J89" s="317"/>
      <c r="K89" s="317"/>
      <c r="L89" s="377"/>
      <c r="M89" s="317"/>
      <c r="N89" s="317">
        <f>M89*M28</f>
        <v>0</v>
      </c>
      <c r="O89" s="377"/>
      <c r="P89" s="255"/>
      <c r="Q89" s="255"/>
      <c r="R89" s="95"/>
      <c r="S89" s="92"/>
      <c r="T89" s="92"/>
      <c r="U89" s="95"/>
      <c r="V89" s="286"/>
      <c r="W89" s="286"/>
      <c r="X89" s="314"/>
      <c r="Y89" s="286"/>
      <c r="Z89" s="286"/>
      <c r="AA89" s="314"/>
      <c r="AB89" s="317"/>
      <c r="AC89" s="317"/>
      <c r="AD89" s="377"/>
      <c r="AE89" s="375"/>
      <c r="AF89" s="500"/>
      <c r="AG89" s="503">
        <f t="shared" si="6"/>
        <v>0</v>
      </c>
      <c r="AH89" s="375"/>
      <c r="AI89" s="375">
        <f>AH89*AH28</f>
        <v>0</v>
      </c>
      <c r="AJ89" s="503">
        <f t="shared" si="7"/>
        <v>0</v>
      </c>
      <c r="AK89" s="375"/>
      <c r="AL89" s="375">
        <f>AK89*AK28</f>
        <v>0</v>
      </c>
      <c r="AM89" s="503"/>
      <c r="AN89" s="375"/>
      <c r="AO89" s="375"/>
      <c r="AP89" s="92"/>
      <c r="AQ89" s="92"/>
      <c r="AR89" s="92"/>
      <c r="AS89" s="92"/>
      <c r="AT89" s="396">
        <f t="shared" si="8"/>
        <v>0</v>
      </c>
      <c r="AU89" s="556">
        <v>42</v>
      </c>
      <c r="AV89" s="87">
        <f t="shared" si="9"/>
        <v>0</v>
      </c>
    </row>
    <row r="90" spans="1:48" ht="39.950000000000003" customHeight="1">
      <c r="A90" s="382" t="s">
        <v>325</v>
      </c>
      <c r="B90" s="8"/>
      <c r="C90" s="103" t="s">
        <v>195</v>
      </c>
      <c r="D90" s="318"/>
      <c r="E90" s="318"/>
      <c r="F90" s="377"/>
      <c r="G90" s="318"/>
      <c r="H90" s="318"/>
      <c r="I90" s="377"/>
      <c r="J90" s="318"/>
      <c r="K90" s="318"/>
      <c r="L90" s="377"/>
      <c r="M90" s="318"/>
      <c r="N90" s="318">
        <f>M90*M28</f>
        <v>0</v>
      </c>
      <c r="O90" s="377"/>
      <c r="P90" s="563"/>
      <c r="Q90" s="563"/>
      <c r="R90" s="95"/>
      <c r="S90" s="93"/>
      <c r="T90" s="93"/>
      <c r="U90" s="95"/>
      <c r="V90" s="287"/>
      <c r="W90" s="287"/>
      <c r="X90" s="314"/>
      <c r="Y90" s="287"/>
      <c r="Z90" s="287"/>
      <c r="AA90" s="314"/>
      <c r="AB90" s="318"/>
      <c r="AC90" s="318"/>
      <c r="AD90" s="377"/>
      <c r="AE90" s="376"/>
      <c r="AF90" s="501"/>
      <c r="AG90" s="503">
        <f t="shared" si="6"/>
        <v>0</v>
      </c>
      <c r="AH90" s="376"/>
      <c r="AI90" s="376"/>
      <c r="AJ90" s="503">
        <f t="shared" si="7"/>
        <v>0</v>
      </c>
      <c r="AK90" s="376">
        <v>2.5000000000000001E-2</v>
      </c>
      <c r="AL90" s="376">
        <f>AK90*AK28</f>
        <v>2.5000000000000001E-2</v>
      </c>
      <c r="AM90" s="503"/>
      <c r="AN90" s="376"/>
      <c r="AO90" s="376"/>
      <c r="AP90" s="93"/>
      <c r="AQ90" s="93"/>
      <c r="AR90" s="93"/>
      <c r="AS90" s="93"/>
      <c r="AT90" s="395">
        <f t="shared" si="8"/>
        <v>2.5000000000000001E-2</v>
      </c>
      <c r="AU90" s="555">
        <v>54</v>
      </c>
      <c r="AV90" s="87">
        <f t="shared" si="9"/>
        <v>1.35</v>
      </c>
    </row>
    <row r="91" spans="1:48" ht="39.950000000000003" customHeight="1">
      <c r="A91" s="381" t="s">
        <v>340</v>
      </c>
      <c r="B91" s="8"/>
      <c r="C91" s="103" t="s">
        <v>195</v>
      </c>
      <c r="D91" s="318"/>
      <c r="E91" s="318">
        <f>D91*D28</f>
        <v>0</v>
      </c>
      <c r="F91" s="377"/>
      <c r="G91" s="318"/>
      <c r="H91" s="318"/>
      <c r="I91" s="377"/>
      <c r="J91" s="318"/>
      <c r="K91" s="318"/>
      <c r="L91" s="377"/>
      <c r="M91" s="318"/>
      <c r="N91" s="318"/>
      <c r="O91" s="377"/>
      <c r="P91" s="563"/>
      <c r="Q91" s="563"/>
      <c r="R91" s="95"/>
      <c r="S91" s="93"/>
      <c r="T91" s="93"/>
      <c r="U91" s="95"/>
      <c r="V91" s="287"/>
      <c r="W91" s="287"/>
      <c r="X91" s="314"/>
      <c r="Y91" s="287"/>
      <c r="Z91" s="287"/>
      <c r="AA91" s="314"/>
      <c r="AB91" s="318"/>
      <c r="AC91" s="318"/>
      <c r="AD91" s="377"/>
      <c r="AE91" s="376"/>
      <c r="AF91" s="501"/>
      <c r="AG91" s="503">
        <f t="shared" si="6"/>
        <v>0</v>
      </c>
      <c r="AH91" s="376"/>
      <c r="AI91" s="376"/>
      <c r="AJ91" s="503">
        <f t="shared" si="7"/>
        <v>0</v>
      </c>
      <c r="AK91" s="376"/>
      <c r="AL91" s="376"/>
      <c r="AM91" s="503"/>
      <c r="AN91" s="376"/>
      <c r="AO91" s="376">
        <f>AN91*AN28</f>
        <v>0</v>
      </c>
      <c r="AP91" s="93"/>
      <c r="AQ91" s="93"/>
      <c r="AR91" s="93"/>
      <c r="AS91" s="93"/>
      <c r="AT91" s="395">
        <f t="shared" si="8"/>
        <v>0</v>
      </c>
      <c r="AU91" s="555">
        <v>585</v>
      </c>
      <c r="AV91" s="87">
        <f t="shared" si="9"/>
        <v>0</v>
      </c>
    </row>
    <row r="92" spans="1:48" ht="39.950000000000003" customHeight="1">
      <c r="A92" s="382" t="s">
        <v>51</v>
      </c>
      <c r="B92" s="5"/>
      <c r="C92" s="103" t="s">
        <v>195</v>
      </c>
      <c r="D92" s="317"/>
      <c r="E92" s="317"/>
      <c r="F92" s="377"/>
      <c r="G92" s="317"/>
      <c r="H92" s="317"/>
      <c r="I92" s="377"/>
      <c r="J92" s="317"/>
      <c r="K92" s="317"/>
      <c r="L92" s="377"/>
      <c r="M92" s="317"/>
      <c r="N92" s="317"/>
      <c r="O92" s="377"/>
      <c r="P92" s="255"/>
      <c r="Q92" s="255"/>
      <c r="R92" s="95"/>
      <c r="S92" s="92"/>
      <c r="T92" s="92"/>
      <c r="U92" s="95"/>
      <c r="V92" s="286"/>
      <c r="W92" s="286"/>
      <c r="X92" s="314"/>
      <c r="Y92" s="286"/>
      <c r="Z92" s="286"/>
      <c r="AA92" s="314"/>
      <c r="AB92" s="317">
        <v>1E-3</v>
      </c>
      <c r="AC92" s="317">
        <f>AB92*AB28</f>
        <v>3.5000000000000001E-3</v>
      </c>
      <c r="AD92" s="377"/>
      <c r="AE92" s="375"/>
      <c r="AF92" s="500"/>
      <c r="AG92" s="503">
        <f t="shared" si="6"/>
        <v>0</v>
      </c>
      <c r="AH92" s="375"/>
      <c r="AI92" s="375"/>
      <c r="AJ92" s="503">
        <f t="shared" si="7"/>
        <v>0</v>
      </c>
      <c r="AK92" s="375"/>
      <c r="AL92" s="375"/>
      <c r="AM92" s="503"/>
      <c r="AN92" s="375"/>
      <c r="AO92" s="375">
        <f>AN92*AN28</f>
        <v>0</v>
      </c>
      <c r="AP92" s="92"/>
      <c r="AQ92" s="92"/>
      <c r="AR92" s="92"/>
      <c r="AS92" s="92"/>
      <c r="AT92" s="395">
        <f t="shared" si="8"/>
        <v>3.5000000000000001E-3</v>
      </c>
      <c r="AU92" s="556">
        <v>675</v>
      </c>
      <c r="AV92" s="87">
        <f t="shared" si="9"/>
        <v>2.3625000000000003</v>
      </c>
    </row>
    <row r="93" spans="1:48" ht="39.950000000000003" customHeight="1">
      <c r="A93" s="382" t="s">
        <v>166</v>
      </c>
      <c r="B93" s="5"/>
      <c r="C93" s="103" t="s">
        <v>195</v>
      </c>
      <c r="D93" s="561"/>
      <c r="E93" s="317">
        <f>D93*D28</f>
        <v>0</v>
      </c>
      <c r="F93" s="377"/>
      <c r="G93" s="317"/>
      <c r="H93" s="317">
        <f>G93*G28</f>
        <v>0</v>
      </c>
      <c r="I93" s="377"/>
      <c r="J93" s="317"/>
      <c r="K93" s="317"/>
      <c r="L93" s="377"/>
      <c r="M93" s="317"/>
      <c r="N93" s="317"/>
      <c r="O93" s="377"/>
      <c r="P93" s="255">
        <v>5.0000000000000001E-4</v>
      </c>
      <c r="Q93" s="255">
        <f>P93*P28</f>
        <v>1.25E-3</v>
      </c>
      <c r="R93" s="95"/>
      <c r="S93" s="92"/>
      <c r="T93" s="92"/>
      <c r="U93" s="95"/>
      <c r="V93" s="286"/>
      <c r="W93" s="286"/>
      <c r="X93" s="314"/>
      <c r="Y93" s="286"/>
      <c r="Z93" s="286"/>
      <c r="AA93" s="314"/>
      <c r="AB93" s="317"/>
      <c r="AC93" s="317"/>
      <c r="AD93" s="377"/>
      <c r="AE93" s="375">
        <v>1E-3</v>
      </c>
      <c r="AF93" s="500">
        <f>AE93*AE28</f>
        <v>1E-3</v>
      </c>
      <c r="AG93" s="503">
        <f t="shared" si="6"/>
        <v>0</v>
      </c>
      <c r="AH93" s="375"/>
      <c r="AI93" s="375">
        <f>AH93*AH28</f>
        <v>0</v>
      </c>
      <c r="AJ93" s="503">
        <f t="shared" si="7"/>
        <v>0</v>
      </c>
      <c r="AK93" s="375"/>
      <c r="AL93" s="375"/>
      <c r="AM93" s="503"/>
      <c r="AN93" s="375"/>
      <c r="AO93" s="375">
        <f>AN93*AN28</f>
        <v>0</v>
      </c>
      <c r="AP93" s="92"/>
      <c r="AQ93" s="92"/>
      <c r="AR93" s="92"/>
      <c r="AS93" s="92"/>
      <c r="AT93" s="398">
        <f t="shared" si="8"/>
        <v>2.2500000000000003E-3</v>
      </c>
      <c r="AU93" s="556">
        <v>18</v>
      </c>
      <c r="AV93" s="94">
        <f t="shared" si="9"/>
        <v>4.0500000000000008E-2</v>
      </c>
    </row>
    <row r="94" spans="1:48" ht="39.950000000000003" customHeight="1">
      <c r="A94" s="382" t="s">
        <v>306</v>
      </c>
      <c r="B94" s="5"/>
      <c r="C94" s="103" t="s">
        <v>195</v>
      </c>
      <c r="D94" s="317"/>
      <c r="E94" s="317">
        <f>D94*D28</f>
        <v>0</v>
      </c>
      <c r="F94" s="377"/>
      <c r="G94" s="317"/>
      <c r="H94" s="317"/>
      <c r="I94" s="377"/>
      <c r="J94" s="317"/>
      <c r="K94" s="317"/>
      <c r="L94" s="377"/>
      <c r="M94" s="317"/>
      <c r="N94" s="317"/>
      <c r="O94" s="377"/>
      <c r="P94" s="255"/>
      <c r="Q94" s="255"/>
      <c r="R94" s="95"/>
      <c r="S94" s="92"/>
      <c r="T94" s="92"/>
      <c r="U94" s="95"/>
      <c r="V94" s="286"/>
      <c r="W94" s="286"/>
      <c r="X94" s="314"/>
      <c r="Y94" s="286"/>
      <c r="Z94" s="286"/>
      <c r="AA94" s="314"/>
      <c r="AB94" s="317"/>
      <c r="AC94" s="317"/>
      <c r="AD94" s="377"/>
      <c r="AE94" s="375"/>
      <c r="AF94" s="500"/>
      <c r="AG94" s="503"/>
      <c r="AH94" s="375"/>
      <c r="AI94" s="375">
        <f>AH94*AH28</f>
        <v>0</v>
      </c>
      <c r="AJ94" s="503">
        <f t="shared" si="7"/>
        <v>0</v>
      </c>
      <c r="AK94" s="375"/>
      <c r="AL94" s="375"/>
      <c r="AM94" s="503"/>
      <c r="AN94" s="375"/>
      <c r="AO94" s="375"/>
      <c r="AP94" s="92"/>
      <c r="AQ94" s="92"/>
      <c r="AR94" s="92"/>
      <c r="AS94" s="92"/>
      <c r="AT94" s="399">
        <f t="shared" si="8"/>
        <v>0</v>
      </c>
      <c r="AU94" s="556">
        <v>258</v>
      </c>
      <c r="AV94" s="94">
        <f t="shared" si="9"/>
        <v>0</v>
      </c>
    </row>
    <row r="95" spans="1:48" ht="39.950000000000003" customHeight="1">
      <c r="A95" s="382" t="s">
        <v>215</v>
      </c>
      <c r="B95" s="5"/>
      <c r="C95" s="103" t="s">
        <v>195</v>
      </c>
      <c r="D95" s="317"/>
      <c r="E95" s="317">
        <f>D95*D28</f>
        <v>0</v>
      </c>
      <c r="F95" s="377"/>
      <c r="G95" s="317"/>
      <c r="H95" s="317"/>
      <c r="I95" s="377"/>
      <c r="J95" s="317"/>
      <c r="K95" s="317"/>
      <c r="L95" s="377"/>
      <c r="M95" s="317"/>
      <c r="N95" s="317"/>
      <c r="O95" s="377"/>
      <c r="P95" s="255"/>
      <c r="Q95" s="255"/>
      <c r="R95" s="95"/>
      <c r="S95" s="92"/>
      <c r="T95" s="92"/>
      <c r="U95" s="95"/>
      <c r="V95" s="286"/>
      <c r="W95" s="286"/>
      <c r="X95" s="314"/>
      <c r="Y95" s="286"/>
      <c r="Z95" s="286"/>
      <c r="AA95" s="314"/>
      <c r="AB95" s="317"/>
      <c r="AC95" s="317"/>
      <c r="AD95" s="377"/>
      <c r="AE95" s="505">
        <v>2.5000000000000001E-5</v>
      </c>
      <c r="AF95" s="500">
        <f>AE95*AE28</f>
        <v>2.5000000000000001E-5</v>
      </c>
      <c r="AG95" s="503"/>
      <c r="AH95" s="375"/>
      <c r="AI95" s="375">
        <f>AH95*AH28</f>
        <v>0</v>
      </c>
      <c r="AJ95" s="503"/>
      <c r="AK95" s="375"/>
      <c r="AL95" s="375"/>
      <c r="AM95" s="503"/>
      <c r="AN95" s="375"/>
      <c r="AO95" s="375"/>
      <c r="AP95" s="92"/>
      <c r="AQ95" s="92"/>
      <c r="AR95" s="92"/>
      <c r="AS95" s="92"/>
      <c r="AT95" s="399">
        <f t="shared" si="8"/>
        <v>2.5000000000000001E-5</v>
      </c>
      <c r="AU95" s="556">
        <v>1500</v>
      </c>
      <c r="AV95" s="94">
        <f t="shared" si="9"/>
        <v>3.7499999999999999E-2</v>
      </c>
    </row>
    <row r="96" spans="1:48" ht="39.950000000000003" customHeight="1">
      <c r="A96" s="382" t="s">
        <v>326</v>
      </c>
      <c r="B96" s="5"/>
      <c r="C96" s="103" t="s">
        <v>195</v>
      </c>
      <c r="D96" s="317"/>
      <c r="E96" s="317"/>
      <c r="F96" s="377"/>
      <c r="G96" s="317"/>
      <c r="H96" s="317"/>
      <c r="I96" s="377"/>
      <c r="J96" s="317"/>
      <c r="K96" s="317"/>
      <c r="L96" s="377"/>
      <c r="M96" s="317"/>
      <c r="N96" s="317"/>
      <c r="O96" s="377"/>
      <c r="P96" s="255"/>
      <c r="Q96" s="255"/>
      <c r="R96" s="95"/>
      <c r="S96" s="92"/>
      <c r="T96" s="92"/>
      <c r="U96" s="95"/>
      <c r="V96" s="286"/>
      <c r="W96" s="286"/>
      <c r="X96" s="314"/>
      <c r="Y96" s="286"/>
      <c r="Z96" s="286"/>
      <c r="AA96" s="314"/>
      <c r="AB96" s="317"/>
      <c r="AC96" s="317"/>
      <c r="AD96" s="377"/>
      <c r="AE96" s="375">
        <v>1E-4</v>
      </c>
      <c r="AF96" s="500">
        <f>AE96*AE28</f>
        <v>1E-4</v>
      </c>
      <c r="AG96" s="503"/>
      <c r="AH96" s="375"/>
      <c r="AI96" s="375"/>
      <c r="AJ96" s="503"/>
      <c r="AK96" s="375"/>
      <c r="AL96" s="375"/>
      <c r="AM96" s="503"/>
      <c r="AN96" s="375"/>
      <c r="AO96" s="375"/>
      <c r="AP96" s="92"/>
      <c r="AQ96" s="92"/>
      <c r="AR96" s="92"/>
      <c r="AS96" s="92"/>
      <c r="AT96" s="398">
        <f t="shared" si="8"/>
        <v>1E-4</v>
      </c>
      <c r="AU96" s="556">
        <v>1020</v>
      </c>
      <c r="AV96" s="94">
        <f t="shared" si="9"/>
        <v>0.10200000000000001</v>
      </c>
    </row>
    <row r="97" spans="1:48" ht="39.950000000000003" customHeight="1">
      <c r="A97" s="382" t="s">
        <v>216</v>
      </c>
      <c r="B97" s="5"/>
      <c r="C97" s="103" t="s">
        <v>195</v>
      </c>
      <c r="D97" s="317"/>
      <c r="E97" s="317"/>
      <c r="F97" s="377"/>
      <c r="G97" s="317"/>
      <c r="H97" s="317"/>
      <c r="I97" s="377"/>
      <c r="J97" s="317"/>
      <c r="K97" s="317"/>
      <c r="L97" s="377"/>
      <c r="M97" s="317"/>
      <c r="N97" s="317"/>
      <c r="O97" s="377"/>
      <c r="P97" s="255"/>
      <c r="Q97" s="255"/>
      <c r="R97" s="95"/>
      <c r="S97" s="92"/>
      <c r="T97" s="92"/>
      <c r="U97" s="95"/>
      <c r="V97" s="286"/>
      <c r="W97" s="286"/>
      <c r="X97" s="314"/>
      <c r="Y97" s="286"/>
      <c r="Z97" s="286"/>
      <c r="AA97" s="314"/>
      <c r="AB97" s="317"/>
      <c r="AC97" s="317"/>
      <c r="AD97" s="377"/>
      <c r="AE97" s="375">
        <v>1E-4</v>
      </c>
      <c r="AF97" s="500">
        <f>AE97*AE28</f>
        <v>1E-4</v>
      </c>
      <c r="AG97" s="503"/>
      <c r="AH97" s="375"/>
      <c r="AI97" s="375">
        <f>AH97*AH28</f>
        <v>0</v>
      </c>
      <c r="AJ97" s="503"/>
      <c r="AK97" s="375"/>
      <c r="AL97" s="375"/>
      <c r="AM97" s="503"/>
      <c r="AN97" s="375"/>
      <c r="AO97" s="375"/>
      <c r="AP97" s="92"/>
      <c r="AQ97" s="92"/>
      <c r="AR97" s="92"/>
      <c r="AS97" s="92"/>
      <c r="AT97" s="399">
        <f t="shared" si="8"/>
        <v>1E-4</v>
      </c>
      <c r="AU97" s="556">
        <v>1200</v>
      </c>
      <c r="AV97" s="94">
        <f t="shared" si="9"/>
        <v>0.12000000000000001</v>
      </c>
    </row>
    <row r="98" spans="1:48" ht="39.950000000000003" customHeight="1">
      <c r="A98" s="382" t="s">
        <v>222</v>
      </c>
      <c r="B98" s="5"/>
      <c r="C98" s="103" t="s">
        <v>195</v>
      </c>
      <c r="D98" s="562"/>
      <c r="E98" s="317"/>
      <c r="F98" s="377"/>
      <c r="G98" s="317"/>
      <c r="H98" s="317"/>
      <c r="I98" s="377"/>
      <c r="J98" s="317"/>
      <c r="K98" s="317"/>
      <c r="L98" s="377"/>
      <c r="M98" s="317"/>
      <c r="N98" s="317"/>
      <c r="O98" s="377"/>
      <c r="P98" s="255"/>
      <c r="Q98" s="255"/>
      <c r="R98" s="95"/>
      <c r="S98" s="92"/>
      <c r="T98" s="92"/>
      <c r="U98" s="95"/>
      <c r="V98" s="286"/>
      <c r="W98" s="286"/>
      <c r="X98" s="314"/>
      <c r="Y98" s="286"/>
      <c r="Z98" s="286"/>
      <c r="AA98" s="314"/>
      <c r="AB98" s="317"/>
      <c r="AC98" s="317"/>
      <c r="AD98" s="377"/>
      <c r="AE98" s="375"/>
      <c r="AF98" s="500"/>
      <c r="AG98" s="503"/>
      <c r="AH98" s="375"/>
      <c r="AI98" s="375">
        <f>AH98*AH28</f>
        <v>0</v>
      </c>
      <c r="AJ98" s="503"/>
      <c r="AK98" s="375"/>
      <c r="AL98" s="375"/>
      <c r="AM98" s="503"/>
      <c r="AN98" s="375"/>
      <c r="AO98" s="375"/>
      <c r="AP98" s="92"/>
      <c r="AQ98" s="92"/>
      <c r="AR98" s="92"/>
      <c r="AS98" s="92"/>
      <c r="AT98" s="399">
        <f t="shared" si="8"/>
        <v>0</v>
      </c>
      <c r="AU98" s="556">
        <v>225</v>
      </c>
      <c r="AV98" s="94">
        <f t="shared" si="9"/>
        <v>0</v>
      </c>
    </row>
    <row r="99" spans="1:48" ht="39.950000000000003" customHeight="1">
      <c r="A99" s="406"/>
      <c r="B99" s="5"/>
      <c r="C99" s="5"/>
      <c r="D99" s="317"/>
      <c r="E99" s="317"/>
      <c r="F99" s="377">
        <f>SUM(F62:F98)+F54</f>
        <v>0</v>
      </c>
      <c r="G99" s="317"/>
      <c r="H99" s="317"/>
      <c r="I99" s="377">
        <f>SUM(I62:I98)+I54</f>
        <v>0</v>
      </c>
      <c r="J99" s="317"/>
      <c r="K99" s="317"/>
      <c r="L99" s="377">
        <f>SUM(L62:L98)+L54</f>
        <v>0</v>
      </c>
      <c r="M99" s="317"/>
      <c r="N99" s="317"/>
      <c r="O99" s="317">
        <f>SUM(O62:O98)+O54</f>
        <v>0</v>
      </c>
      <c r="P99" s="255"/>
      <c r="Q99" s="255"/>
      <c r="R99" s="95"/>
      <c r="S99" s="92"/>
      <c r="T99" s="92"/>
      <c r="U99" s="95"/>
      <c r="V99" s="255"/>
      <c r="W99" s="255"/>
      <c r="X99" s="256">
        <f>SUM(X62:X93)+X54</f>
        <v>0</v>
      </c>
      <c r="Y99" s="255"/>
      <c r="Z99" s="255"/>
      <c r="AA99" s="256">
        <f>SUM(AA62:AA93)+AA54</f>
        <v>0</v>
      </c>
      <c r="AB99" s="317"/>
      <c r="AC99" s="317"/>
      <c r="AD99" s="377">
        <f>SUM(AD62:AD93)+AD54</f>
        <v>0</v>
      </c>
      <c r="AE99" s="375"/>
      <c r="AF99" s="500"/>
      <c r="AG99" s="503">
        <f>SUM(AG62:AG93)+AG54</f>
        <v>0</v>
      </c>
      <c r="AH99" s="375"/>
      <c r="AI99" s="375"/>
      <c r="AJ99" s="503">
        <f>SUM(AJ62:AJ93)+AJ54</f>
        <v>0</v>
      </c>
      <c r="AK99" s="375"/>
      <c r="AL99" s="375"/>
      <c r="AM99" s="375">
        <f>SUM(AM62:AM98)+AM54</f>
        <v>0</v>
      </c>
      <c r="AN99" s="375"/>
      <c r="AO99" s="375"/>
      <c r="AP99" s="92"/>
      <c r="AQ99" s="92"/>
      <c r="AR99" s="92"/>
      <c r="AS99" s="92"/>
      <c r="AT99" s="400"/>
      <c r="AU99" s="556"/>
      <c r="AV99" s="94"/>
    </row>
    <row r="100" spans="1:48" ht="39.950000000000003" customHeight="1">
      <c r="A100" s="570"/>
      <c r="B100" s="5"/>
      <c r="C100" s="5"/>
      <c r="D100" s="317"/>
      <c r="E100" s="317"/>
      <c r="F100" s="317" t="e">
        <f>F99/D28</f>
        <v>#DIV/0!</v>
      </c>
      <c r="G100" s="317"/>
      <c r="H100" s="317"/>
      <c r="I100" s="317" t="e">
        <f>I99/G28</f>
        <v>#DIV/0!</v>
      </c>
      <c r="J100" s="317"/>
      <c r="K100" s="317"/>
      <c r="L100" s="317" t="e">
        <f>L99/J28</f>
        <v>#DIV/0!</v>
      </c>
      <c r="M100" s="317"/>
      <c r="N100" s="317"/>
      <c r="O100" s="317" t="e">
        <f>O99/M28</f>
        <v>#DIV/0!</v>
      </c>
      <c r="P100" s="317"/>
      <c r="Q100" s="317"/>
      <c r="R100" s="92">
        <f>R99/P28</f>
        <v>0</v>
      </c>
      <c r="S100" s="103"/>
      <c r="T100" s="103"/>
      <c r="U100" s="92">
        <f>U99/S28</f>
        <v>0</v>
      </c>
      <c r="V100" s="317"/>
      <c r="W100" s="317"/>
      <c r="X100" s="103" t="e">
        <f>X99/V28</f>
        <v>#DIV/0!</v>
      </c>
      <c r="Y100" s="103"/>
      <c r="Z100" s="103"/>
      <c r="AA100" s="103" t="e">
        <f>AA99/Y28</f>
        <v>#DIV/0!</v>
      </c>
      <c r="AB100" s="317"/>
      <c r="AC100" s="317"/>
      <c r="AD100" s="317">
        <f>AD99/AB28</f>
        <v>0</v>
      </c>
      <c r="AE100" s="375"/>
      <c r="AF100" s="500"/>
      <c r="AG100" s="375">
        <f>AG99/AE28</f>
        <v>0</v>
      </c>
      <c r="AH100" s="375"/>
      <c r="AI100" s="375"/>
      <c r="AJ100" s="375" t="e">
        <f>AJ99/AH28</f>
        <v>#DIV/0!</v>
      </c>
      <c r="AK100" s="375"/>
      <c r="AL100" s="375"/>
      <c r="AM100" s="375">
        <f>AM99/AK28</f>
        <v>0</v>
      </c>
      <c r="AN100" s="375"/>
      <c r="AO100" s="375"/>
      <c r="AP100" s="103"/>
      <c r="AQ100" s="5"/>
      <c r="AR100" s="5"/>
      <c r="AS100" s="5"/>
      <c r="AT100" s="383"/>
      <c r="AU100" s="556"/>
      <c r="AV100" s="121">
        <f>SUM(AV30:AV98)</f>
        <v>156.35947500000003</v>
      </c>
    </row>
    <row r="101" spans="1:48">
      <c r="AM101" s="105"/>
    </row>
    <row r="102" spans="1:48">
      <c r="A102" s="402" t="s">
        <v>74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R102" s="58"/>
      <c r="S102" s="58"/>
      <c r="T102" s="58"/>
      <c r="U102" s="58"/>
      <c r="V102" s="58"/>
      <c r="W102" s="58"/>
      <c r="X102" s="58"/>
      <c r="Y102" s="58"/>
      <c r="Z102" s="402" t="s">
        <v>267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>
      <c r="A103" s="402" t="s">
        <v>73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R103" s="58"/>
      <c r="S103" s="58"/>
      <c r="T103" s="58"/>
      <c r="U103" s="58"/>
      <c r="V103" s="58"/>
      <c r="W103" s="58"/>
      <c r="X103" s="58"/>
      <c r="Y103" s="58"/>
      <c r="Z103" s="402" t="s">
        <v>54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>
      <c r="A104" s="402" t="s">
        <v>312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R104" s="58"/>
      <c r="S104" s="58"/>
      <c r="T104" s="58"/>
      <c r="U104" s="58"/>
      <c r="V104" s="58"/>
      <c r="W104" s="58"/>
      <c r="X104" s="58"/>
      <c r="Y104" s="58"/>
      <c r="Z104" s="402" t="s">
        <v>268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>
      <c r="A105" s="402" t="s">
        <v>58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R105" s="58"/>
      <c r="S105" s="58"/>
      <c r="T105" s="58"/>
      <c r="U105" s="58"/>
      <c r="V105" s="58"/>
      <c r="W105" s="58"/>
      <c r="X105" s="58"/>
      <c r="Y105" s="58"/>
      <c r="Z105" s="402" t="s">
        <v>54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>
      <c r="A106" s="40" t="s">
        <v>266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R106" s="58"/>
      <c r="S106" s="58"/>
      <c r="T106" s="58"/>
      <c r="U106" s="58"/>
      <c r="V106" s="58"/>
      <c r="W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"/>
    </row>
    <row r="108" spans="1:4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</sheetData>
  <mergeCells count="108"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I56:AO57"/>
    <mergeCell ref="AT56:AU56"/>
    <mergeCell ref="AT57:AU57"/>
    <mergeCell ref="AN24:AO26"/>
    <mergeCell ref="AP24:AQ26"/>
    <mergeCell ref="AR24:AS26"/>
    <mergeCell ref="AT55:AU55"/>
    <mergeCell ref="V24:W26"/>
    <mergeCell ref="Y24:Z26"/>
    <mergeCell ref="AB24:AC26"/>
    <mergeCell ref="AE24:AF26"/>
    <mergeCell ref="AH24:AI26"/>
    <mergeCell ref="AK24:AL2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7"/>
  <sheetViews>
    <sheetView zoomScale="20" zoomScaleNormal="20" zoomScaleSheetLayoutView="20" workbookViewId="0">
      <selection activeCell="AT10" sqref="AT10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4.85546875" customWidth="1"/>
    <col min="5" max="5" width="20.42578125" customWidth="1"/>
    <col min="6" max="6" width="9.28515625" hidden="1" customWidth="1"/>
    <col min="7" max="7" width="21.140625" bestFit="1" customWidth="1"/>
    <col min="8" max="8" width="18.2851562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4.1406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9.570312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27" t="s">
        <v>1</v>
      </c>
      <c r="B1" s="227"/>
      <c r="C1" s="227"/>
      <c r="D1" s="227"/>
      <c r="E1" s="227"/>
      <c r="F1" s="227"/>
      <c r="G1" s="227"/>
      <c r="H1" s="227"/>
      <c r="I1" s="210"/>
      <c r="J1" s="210"/>
      <c r="K1" s="210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27" t="s">
        <v>207</v>
      </c>
      <c r="B2" s="227"/>
      <c r="C2" s="227"/>
      <c r="D2" s="227"/>
      <c r="E2" s="227"/>
      <c r="F2" s="227"/>
      <c r="G2" s="227"/>
      <c r="H2" s="227"/>
      <c r="I2" s="210"/>
      <c r="J2" s="210"/>
      <c r="K2" s="210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64"/>
      <c r="AT2" s="264"/>
      <c r="AU2" s="43"/>
      <c r="AV2" s="41"/>
    </row>
    <row r="3" spans="1:48" ht="45">
      <c r="A3" s="226" t="s">
        <v>2</v>
      </c>
      <c r="B3" s="227"/>
      <c r="C3" s="227"/>
      <c r="D3" s="227"/>
      <c r="E3" s="227"/>
      <c r="F3" s="227"/>
      <c r="G3" s="228"/>
      <c r="H3" s="227"/>
      <c r="I3" s="210"/>
      <c r="J3" s="210"/>
      <c r="K3" s="210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4"/>
      <c r="AC3" s="230" t="s">
        <v>393</v>
      </c>
      <c r="AD3" s="230"/>
      <c r="AE3" s="231"/>
      <c r="AF3" s="232"/>
      <c r="AG3" s="232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4"/>
      <c r="AS3" s="235"/>
      <c r="AT3" s="235"/>
      <c r="AU3" s="43"/>
      <c r="AV3" s="41"/>
    </row>
    <row r="4" spans="1:48" ht="33">
      <c r="A4" s="229" t="str">
        <f>AF9</f>
        <v>на 21»марта 2022г.</v>
      </c>
      <c r="B4" s="229"/>
      <c r="C4" s="229"/>
      <c r="D4" s="229"/>
      <c r="E4" s="229"/>
      <c r="F4" s="229"/>
      <c r="G4" s="229"/>
      <c r="H4" s="229"/>
      <c r="I4" s="212"/>
      <c r="J4" s="212"/>
      <c r="K4" s="212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29"/>
      <c r="B5" s="229"/>
      <c r="C5" s="229"/>
      <c r="D5" s="229"/>
      <c r="E5" s="229"/>
      <c r="F5" s="229"/>
      <c r="G5" s="229"/>
      <c r="H5" s="22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91" t="s">
        <v>64</v>
      </c>
      <c r="B6" s="891"/>
      <c r="C6" s="891"/>
      <c r="D6" s="892"/>
      <c r="E6" s="893" t="s">
        <v>56</v>
      </c>
      <c r="F6" s="891"/>
      <c r="G6" s="891"/>
      <c r="H6" s="892"/>
      <c r="I6" s="266"/>
      <c r="J6" s="893" t="s">
        <v>89</v>
      </c>
      <c r="K6" s="891"/>
      <c r="L6" s="891"/>
      <c r="M6" s="892"/>
      <c r="N6" s="893" t="s">
        <v>87</v>
      </c>
      <c r="O6" s="891"/>
      <c r="P6" s="891"/>
      <c r="Q6" s="892"/>
      <c r="R6" s="266"/>
      <c r="S6" s="177"/>
      <c r="T6" s="178"/>
      <c r="U6" s="178"/>
      <c r="V6" s="179"/>
      <c r="W6" s="177"/>
      <c r="X6" s="178"/>
      <c r="Y6" s="179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94" t="s">
        <v>65</v>
      </c>
      <c r="B7" s="894"/>
      <c r="C7" s="894"/>
      <c r="D7" s="895"/>
      <c r="E7" s="888" t="s">
        <v>55</v>
      </c>
      <c r="F7" s="889"/>
      <c r="G7" s="889"/>
      <c r="H7" s="890"/>
      <c r="I7" s="264"/>
      <c r="J7" s="888" t="s">
        <v>12</v>
      </c>
      <c r="K7" s="889"/>
      <c r="L7" s="889"/>
      <c r="M7" s="890"/>
      <c r="N7" s="888" t="s">
        <v>15</v>
      </c>
      <c r="O7" s="889"/>
      <c r="P7" s="889"/>
      <c r="Q7" s="890"/>
      <c r="R7" s="264"/>
      <c r="S7" s="888" t="s">
        <v>14</v>
      </c>
      <c r="T7" s="889"/>
      <c r="U7" s="889"/>
      <c r="V7" s="890"/>
      <c r="W7" s="888" t="s">
        <v>84</v>
      </c>
      <c r="X7" s="889"/>
      <c r="Y7" s="890"/>
      <c r="Z7" s="89"/>
      <c r="AA7" s="89"/>
      <c r="AB7" s="212" t="s">
        <v>198</v>
      </c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11" t="s">
        <v>204</v>
      </c>
      <c r="AP7" s="211" t="s">
        <v>81</v>
      </c>
      <c r="AQ7" s="84"/>
      <c r="AR7" s="84"/>
      <c r="AS7" s="84"/>
      <c r="AT7" s="47" t="s">
        <v>38</v>
      </c>
      <c r="AU7" s="41"/>
      <c r="AV7" s="41"/>
    </row>
    <row r="8" spans="1:48" ht="27">
      <c r="A8" s="267" t="s">
        <v>66</v>
      </c>
      <c r="B8" s="893" t="s">
        <v>68</v>
      </c>
      <c r="C8" s="891"/>
      <c r="D8" s="892"/>
      <c r="E8" s="888" t="s">
        <v>60</v>
      </c>
      <c r="F8" s="889"/>
      <c r="G8" s="889"/>
      <c r="H8" s="890"/>
      <c r="I8" s="264"/>
      <c r="J8" s="888" t="s">
        <v>71</v>
      </c>
      <c r="K8" s="889"/>
      <c r="L8" s="889"/>
      <c r="M8" s="890"/>
      <c r="N8" s="888" t="s">
        <v>88</v>
      </c>
      <c r="O8" s="889"/>
      <c r="P8" s="889"/>
      <c r="Q8" s="890"/>
      <c r="R8" s="264"/>
      <c r="S8" s="888" t="s">
        <v>61</v>
      </c>
      <c r="T8" s="889"/>
      <c r="U8" s="889"/>
      <c r="V8" s="890"/>
      <c r="W8" s="888" t="s">
        <v>85</v>
      </c>
      <c r="X8" s="889"/>
      <c r="Y8" s="890"/>
      <c r="Z8" s="89"/>
      <c r="AA8" s="89"/>
      <c r="AB8" s="212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84"/>
      <c r="AR8" s="84"/>
      <c r="AS8" s="84"/>
      <c r="AT8" s="48"/>
      <c r="AU8" s="41"/>
      <c r="AV8" s="41"/>
    </row>
    <row r="9" spans="1:48" ht="27">
      <c r="A9" s="265" t="s">
        <v>67</v>
      </c>
      <c r="B9" s="888" t="s">
        <v>69</v>
      </c>
      <c r="C9" s="889"/>
      <c r="D9" s="890"/>
      <c r="E9" s="888" t="s">
        <v>59</v>
      </c>
      <c r="F9" s="889"/>
      <c r="G9" s="889"/>
      <c r="H9" s="890"/>
      <c r="I9" s="264"/>
      <c r="J9" s="888" t="s">
        <v>13</v>
      </c>
      <c r="K9" s="889"/>
      <c r="L9" s="889"/>
      <c r="M9" s="890"/>
      <c r="N9" s="888" t="s">
        <v>59</v>
      </c>
      <c r="O9" s="889"/>
      <c r="P9" s="889"/>
      <c r="Q9" s="890"/>
      <c r="R9" s="264"/>
      <c r="S9" s="182"/>
      <c r="T9" s="81" t="s">
        <v>59</v>
      </c>
      <c r="U9" s="81"/>
      <c r="V9" s="81"/>
      <c r="W9" s="888" t="s">
        <v>86</v>
      </c>
      <c r="X9" s="889"/>
      <c r="Y9" s="890"/>
      <c r="Z9" s="89"/>
      <c r="AA9" s="89"/>
      <c r="AB9" s="212"/>
      <c r="AC9" s="209"/>
      <c r="AD9" s="209"/>
      <c r="AE9" s="209"/>
      <c r="AF9" s="212" t="str">
        <f>Лист2!A3</f>
        <v>на 21»марта 2022г.</v>
      </c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6"/>
      <c r="AR9" s="6"/>
      <c r="AS9" s="6" t="s">
        <v>80</v>
      </c>
      <c r="AT9" s="199" t="s">
        <v>394</v>
      </c>
      <c r="AU9" s="41"/>
      <c r="AV9" s="41"/>
    </row>
    <row r="10" spans="1:48" ht="27">
      <c r="A10" s="183"/>
      <c r="B10" s="899" t="s">
        <v>70</v>
      </c>
      <c r="C10" s="894"/>
      <c r="D10" s="895"/>
      <c r="E10" s="184"/>
      <c r="F10" s="184"/>
      <c r="G10" s="81"/>
      <c r="H10" s="185"/>
      <c r="I10" s="186"/>
      <c r="J10" s="81"/>
      <c r="K10" s="81"/>
      <c r="L10" s="81"/>
      <c r="M10" s="185"/>
      <c r="N10" s="899"/>
      <c r="O10" s="894"/>
      <c r="P10" s="894"/>
      <c r="Q10" s="895"/>
      <c r="R10" s="264"/>
      <c r="S10" s="182"/>
      <c r="T10" s="81"/>
      <c r="U10" s="81"/>
      <c r="V10" s="81"/>
      <c r="W10" s="182"/>
      <c r="X10" s="81"/>
      <c r="Y10" s="183"/>
      <c r="Z10" s="58"/>
      <c r="AA10" s="58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84"/>
      <c r="AR10" s="84"/>
      <c r="AS10" s="84"/>
      <c r="AT10" s="50"/>
      <c r="AU10" s="40"/>
      <c r="AV10" s="40"/>
    </row>
    <row r="11" spans="1:48" ht="27.75" thickBot="1">
      <c r="A11" s="187">
        <v>1</v>
      </c>
      <c r="B11" s="188"/>
      <c r="C11" s="189">
        <v>2</v>
      </c>
      <c r="D11" s="190"/>
      <c r="E11" s="191"/>
      <c r="F11" s="191"/>
      <c r="G11" s="191">
        <v>3</v>
      </c>
      <c r="H11" s="192"/>
      <c r="I11" s="191"/>
      <c r="J11" s="191"/>
      <c r="K11" s="191">
        <v>4</v>
      </c>
      <c r="L11" s="191"/>
      <c r="M11" s="192"/>
      <c r="N11" s="191"/>
      <c r="O11" s="191"/>
      <c r="P11" s="191">
        <v>5</v>
      </c>
      <c r="Q11" s="192"/>
      <c r="R11" s="191"/>
      <c r="S11" s="193"/>
      <c r="T11" s="191">
        <v>6</v>
      </c>
      <c r="U11" s="191"/>
      <c r="V11" s="191"/>
      <c r="W11" s="896">
        <v>7</v>
      </c>
      <c r="X11" s="897"/>
      <c r="Y11" s="898"/>
      <c r="Z11" s="89"/>
      <c r="AA11" s="89"/>
      <c r="AB11" s="212"/>
      <c r="AC11" s="212" t="s">
        <v>90</v>
      </c>
      <c r="AD11" s="212"/>
      <c r="AE11" s="212"/>
      <c r="AF11" s="210"/>
      <c r="AG11" s="210"/>
      <c r="AH11" s="212"/>
      <c r="AI11" s="212"/>
      <c r="AJ11" s="212"/>
      <c r="AK11" s="212"/>
      <c r="AL11" s="212"/>
      <c r="AM11" s="212"/>
      <c r="AN11" s="212"/>
      <c r="AO11" s="212"/>
      <c r="AP11" s="212"/>
      <c r="AQ11" s="6"/>
      <c r="AR11" s="6" t="s">
        <v>82</v>
      </c>
      <c r="AS11" s="84"/>
      <c r="AT11" s="199" t="s">
        <v>269</v>
      </c>
      <c r="AU11" s="41"/>
      <c r="AV11" s="41"/>
    </row>
    <row r="12" spans="1:48" ht="34.5" thickBot="1">
      <c r="A12" s="51"/>
      <c r="B12" s="973"/>
      <c r="C12" s="974"/>
      <c r="D12" s="975"/>
      <c r="E12" s="966">
        <v>76.8</v>
      </c>
      <c r="F12" s="967"/>
      <c r="G12" s="967"/>
      <c r="H12" s="968"/>
      <c r="I12" s="268"/>
      <c r="J12" s="966" t="s">
        <v>210</v>
      </c>
      <c r="K12" s="967"/>
      <c r="L12" s="236"/>
      <c r="M12" s="237">
        <v>22</v>
      </c>
      <c r="N12" s="969">
        <f>M12*E12</f>
        <v>1689.6</v>
      </c>
      <c r="O12" s="970"/>
      <c r="P12" s="970"/>
      <c r="Q12" s="971"/>
      <c r="R12" s="268"/>
      <c r="S12" s="966">
        <f>Лист2!I47</f>
        <v>1369.72</v>
      </c>
      <c r="T12" s="967"/>
      <c r="U12" s="967"/>
      <c r="V12" s="968"/>
      <c r="W12" s="976"/>
      <c r="X12" s="977"/>
      <c r="Y12" s="978"/>
      <c r="Z12" s="89"/>
      <c r="AA12" s="89"/>
      <c r="AB12" s="212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84"/>
      <c r="AR12" s="84"/>
      <c r="AS12" s="84"/>
      <c r="AT12" s="48"/>
      <c r="AU12" s="41"/>
      <c r="AV12" s="41"/>
    </row>
    <row r="13" spans="1:48" ht="34.5" thickBot="1">
      <c r="A13" s="52"/>
      <c r="B13" s="962"/>
      <c r="C13" s="963"/>
      <c r="D13" s="964"/>
      <c r="E13" s="954">
        <v>76.8</v>
      </c>
      <c r="F13" s="955"/>
      <c r="G13" s="955"/>
      <c r="H13" s="965"/>
      <c r="I13" s="269"/>
      <c r="J13" s="954" t="s">
        <v>211</v>
      </c>
      <c r="K13" s="955"/>
      <c r="L13" s="269"/>
      <c r="M13" s="238">
        <v>84</v>
      </c>
      <c r="N13" s="969">
        <f>M13*E13</f>
        <v>6451.2</v>
      </c>
      <c r="O13" s="970"/>
      <c r="P13" s="970"/>
      <c r="Q13" s="971"/>
      <c r="R13" s="239"/>
      <c r="S13" s="954">
        <f>Лист2!I49</f>
        <v>6922.44</v>
      </c>
      <c r="T13" s="955"/>
      <c r="U13" s="955"/>
      <c r="V13" s="965"/>
      <c r="W13" s="959"/>
      <c r="X13" s="960"/>
      <c r="Y13" s="972"/>
      <c r="Z13" s="89"/>
      <c r="AA13" s="89"/>
      <c r="AB13" s="212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40"/>
      <c r="AR13" s="40"/>
      <c r="AS13" s="40"/>
      <c r="AT13" s="48"/>
      <c r="AU13" s="41"/>
      <c r="AV13" s="41"/>
    </row>
    <row r="14" spans="1:48" ht="33.75">
      <c r="A14" s="53"/>
      <c r="B14" s="962"/>
      <c r="C14" s="963"/>
      <c r="D14" s="964"/>
      <c r="E14" s="954"/>
      <c r="F14" s="955"/>
      <c r="G14" s="955"/>
      <c r="H14" s="965"/>
      <c r="I14" s="269"/>
      <c r="J14" s="954"/>
      <c r="K14" s="955"/>
      <c r="L14" s="240"/>
      <c r="M14" s="241"/>
      <c r="N14" s="966"/>
      <c r="O14" s="967"/>
      <c r="P14" s="967"/>
      <c r="Q14" s="968"/>
      <c r="R14" s="239"/>
      <c r="S14" s="956"/>
      <c r="T14" s="957"/>
      <c r="U14" s="957"/>
      <c r="V14" s="958"/>
      <c r="W14" s="959"/>
      <c r="X14" s="960"/>
      <c r="Y14" s="961"/>
      <c r="Z14" s="89"/>
      <c r="AA14" s="89"/>
      <c r="AB14" s="212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40"/>
      <c r="AR14" s="40"/>
      <c r="AS14" s="40"/>
      <c r="AT14" s="48"/>
      <c r="AU14" s="41"/>
      <c r="AV14" s="41"/>
    </row>
    <row r="15" spans="1:48" ht="33.75">
      <c r="A15" s="54"/>
      <c r="B15" s="962"/>
      <c r="C15" s="963"/>
      <c r="D15" s="964"/>
      <c r="E15" s="954"/>
      <c r="F15" s="955"/>
      <c r="G15" s="955"/>
      <c r="H15" s="965"/>
      <c r="I15" s="242"/>
      <c r="J15" s="954"/>
      <c r="K15" s="955"/>
      <c r="L15" s="269"/>
      <c r="M15" s="238"/>
      <c r="N15" s="954"/>
      <c r="O15" s="955"/>
      <c r="P15" s="955"/>
      <c r="Q15" s="955"/>
      <c r="R15" s="242"/>
      <c r="S15" s="956"/>
      <c r="T15" s="957"/>
      <c r="U15" s="957"/>
      <c r="V15" s="958"/>
      <c r="W15" s="959"/>
      <c r="X15" s="960"/>
      <c r="Y15" s="961"/>
      <c r="Z15" s="89"/>
      <c r="AA15" s="89"/>
      <c r="AB15" s="212"/>
      <c r="AC15" s="212" t="s">
        <v>303</v>
      </c>
      <c r="AD15" s="212"/>
      <c r="AE15" s="212"/>
      <c r="AF15" s="210"/>
      <c r="AG15" s="210"/>
      <c r="AH15" s="212"/>
      <c r="AI15" s="212"/>
      <c r="AJ15" s="212"/>
      <c r="AK15" s="212"/>
      <c r="AL15" s="212"/>
      <c r="AM15" s="212"/>
      <c r="AN15" s="212"/>
      <c r="AO15" s="212"/>
      <c r="AP15" s="212"/>
      <c r="AQ15" s="41"/>
      <c r="AR15" s="55"/>
      <c r="AS15" s="40"/>
      <c r="AT15" s="49"/>
      <c r="AU15" s="41"/>
      <c r="AV15" s="41"/>
    </row>
    <row r="16" spans="1:48" ht="33.75">
      <c r="A16" s="54"/>
      <c r="B16" s="962"/>
      <c r="C16" s="963"/>
      <c r="D16" s="964"/>
      <c r="E16" s="954"/>
      <c r="F16" s="955"/>
      <c r="G16" s="955"/>
      <c r="H16" s="965"/>
      <c r="I16" s="242"/>
      <c r="J16" s="954"/>
      <c r="K16" s="955"/>
      <c r="L16" s="269"/>
      <c r="M16" s="238"/>
      <c r="N16" s="954"/>
      <c r="O16" s="955"/>
      <c r="P16" s="955"/>
      <c r="Q16" s="955"/>
      <c r="R16" s="242"/>
      <c r="S16" s="954"/>
      <c r="T16" s="955"/>
      <c r="U16" s="955"/>
      <c r="V16" s="965"/>
      <c r="W16" s="959"/>
      <c r="X16" s="960"/>
      <c r="Y16" s="961"/>
      <c r="Z16" s="89"/>
      <c r="AA16" s="89"/>
      <c r="AB16" s="212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40"/>
      <c r="AR16" s="40"/>
      <c r="AS16" s="40"/>
      <c r="AT16" s="48"/>
      <c r="AU16" s="41"/>
      <c r="AV16" s="41"/>
    </row>
    <row r="17" spans="1:48" ht="34.5" thickBot="1">
      <c r="A17" s="56"/>
      <c r="B17" s="951"/>
      <c r="C17" s="952"/>
      <c r="D17" s="953"/>
      <c r="E17" s="936"/>
      <c r="F17" s="937"/>
      <c r="G17" s="937"/>
      <c r="H17" s="938"/>
      <c r="I17" s="243"/>
      <c r="J17" s="936" t="s">
        <v>102</v>
      </c>
      <c r="K17" s="937"/>
      <c r="L17" s="240"/>
      <c r="M17" s="241">
        <f>M12+M13+M14</f>
        <v>106</v>
      </c>
      <c r="N17" s="954"/>
      <c r="O17" s="955"/>
      <c r="P17" s="955"/>
      <c r="Q17" s="955"/>
      <c r="R17" s="244"/>
      <c r="S17" s="956">
        <f>Лист2!I48+Лист2!I50</f>
        <v>4008.5599999999995</v>
      </c>
      <c r="T17" s="957"/>
      <c r="U17" s="957"/>
      <c r="V17" s="958"/>
      <c r="W17" s="959"/>
      <c r="X17" s="960"/>
      <c r="Y17" s="961"/>
      <c r="Z17" s="89"/>
      <c r="AA17" s="89"/>
      <c r="AB17" s="212"/>
      <c r="AC17" s="212" t="s">
        <v>265</v>
      </c>
      <c r="AD17" s="212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44"/>
      <c r="F18" s="244"/>
      <c r="G18" s="244"/>
      <c r="H18" s="244"/>
      <c r="I18" s="244"/>
      <c r="J18" s="244"/>
      <c r="K18" s="244" t="s">
        <v>92</v>
      </c>
      <c r="L18" s="244"/>
      <c r="M18" s="245">
        <f>M15+M16+M17</f>
        <v>106</v>
      </c>
      <c r="N18" s="936">
        <f>SUM(N12:Q17)</f>
        <v>8140.7999999999993</v>
      </c>
      <c r="O18" s="937"/>
      <c r="P18" s="937"/>
      <c r="Q18" s="938"/>
      <c r="R18" s="272"/>
      <c r="S18" s="939">
        <f>AV99</f>
        <v>13849.721599999999</v>
      </c>
      <c r="T18" s="940"/>
      <c r="U18" s="940"/>
      <c r="V18" s="941"/>
      <c r="W18" s="942"/>
      <c r="X18" s="943"/>
      <c r="Y18" s="944"/>
      <c r="Z18" s="89"/>
      <c r="AA18" s="89"/>
      <c r="AB18" s="212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2"/>
      <c r="AC19" s="212"/>
      <c r="AD19" s="212"/>
      <c r="AE19" s="212"/>
      <c r="AF19" s="210"/>
      <c r="AG19" s="210"/>
      <c r="AH19" s="212"/>
      <c r="AI19" s="212"/>
      <c r="AJ19" s="212"/>
      <c r="AK19" s="212"/>
      <c r="AL19" s="212"/>
      <c r="AM19" s="212"/>
      <c r="AN19" s="212"/>
      <c r="AO19" s="212"/>
      <c r="AP19" s="212"/>
      <c r="AQ19" s="41"/>
      <c r="AR19" s="41"/>
      <c r="AS19" s="41"/>
      <c r="AT19" s="39"/>
      <c r="AU19" s="39"/>
      <c r="AV19" s="41"/>
    </row>
    <row r="20" spans="1:48" ht="27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11"/>
      <c r="Z20" s="22"/>
      <c r="AA20" s="22"/>
      <c r="AB20" s="213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11"/>
      <c r="AR20" s="11"/>
      <c r="AS20" s="21"/>
      <c r="AT20" s="721" t="s">
        <v>8</v>
      </c>
      <c r="AU20" s="722"/>
      <c r="AV20" s="6"/>
    </row>
    <row r="21" spans="1:48" ht="14.25">
      <c r="A21" s="12"/>
      <c r="B21" s="14"/>
      <c r="C21" s="4" t="s">
        <v>76</v>
      </c>
      <c r="D21" s="945" t="s">
        <v>18</v>
      </c>
      <c r="E21" s="946"/>
      <c r="F21" s="946"/>
      <c r="G21" s="946"/>
      <c r="H21" s="946"/>
      <c r="I21" s="946"/>
      <c r="J21" s="946"/>
      <c r="K21" s="946"/>
      <c r="L21" s="946"/>
      <c r="M21" s="946"/>
      <c r="N21" s="947"/>
      <c r="O21" s="270"/>
      <c r="P21" s="945" t="s">
        <v>19</v>
      </c>
      <c r="Q21" s="946"/>
      <c r="R21" s="946"/>
      <c r="S21" s="946"/>
      <c r="T21" s="946"/>
      <c r="U21" s="946"/>
      <c r="V21" s="946"/>
      <c r="W21" s="946"/>
      <c r="X21" s="946"/>
      <c r="Y21" s="946"/>
      <c r="Z21" s="946"/>
      <c r="AA21" s="946"/>
      <c r="AB21" s="947"/>
      <c r="AC21" s="945" t="s">
        <v>20</v>
      </c>
      <c r="AD21" s="946"/>
      <c r="AE21" s="946"/>
      <c r="AF21" s="946"/>
      <c r="AG21" s="946"/>
      <c r="AH21" s="947"/>
      <c r="AI21" s="945" t="s">
        <v>21</v>
      </c>
      <c r="AJ21" s="946"/>
      <c r="AK21" s="946"/>
      <c r="AL21" s="946"/>
      <c r="AM21" s="946"/>
      <c r="AN21" s="946"/>
      <c r="AO21" s="947"/>
      <c r="AP21" s="203" t="s">
        <v>63</v>
      </c>
      <c r="AQ21" s="204"/>
      <c r="AR21" s="204"/>
      <c r="AS21" s="205"/>
      <c r="AT21" s="716" t="s">
        <v>3</v>
      </c>
      <c r="AU21" s="717"/>
      <c r="AV21" s="6"/>
    </row>
    <row r="22" spans="1:48" ht="14.25">
      <c r="A22" s="1"/>
      <c r="B22" s="4"/>
      <c r="C22" s="4" t="s">
        <v>75</v>
      </c>
      <c r="D22" s="948"/>
      <c r="E22" s="949"/>
      <c r="F22" s="949"/>
      <c r="G22" s="949"/>
      <c r="H22" s="949"/>
      <c r="I22" s="949"/>
      <c r="J22" s="949"/>
      <c r="K22" s="949"/>
      <c r="L22" s="949"/>
      <c r="M22" s="949"/>
      <c r="N22" s="950"/>
      <c r="O22" s="271"/>
      <c r="P22" s="948"/>
      <c r="Q22" s="949"/>
      <c r="R22" s="949"/>
      <c r="S22" s="949"/>
      <c r="T22" s="949"/>
      <c r="U22" s="949"/>
      <c r="V22" s="949"/>
      <c r="W22" s="949"/>
      <c r="X22" s="949"/>
      <c r="Y22" s="949"/>
      <c r="Z22" s="949"/>
      <c r="AA22" s="949"/>
      <c r="AB22" s="950"/>
      <c r="AC22" s="948"/>
      <c r="AD22" s="949"/>
      <c r="AE22" s="949"/>
      <c r="AF22" s="949"/>
      <c r="AG22" s="949"/>
      <c r="AH22" s="950"/>
      <c r="AI22" s="948"/>
      <c r="AJ22" s="949"/>
      <c r="AK22" s="949"/>
      <c r="AL22" s="949"/>
      <c r="AM22" s="949"/>
      <c r="AN22" s="949"/>
      <c r="AO22" s="950"/>
      <c r="AP22" s="206" t="s">
        <v>17</v>
      </c>
      <c r="AQ22" s="207"/>
      <c r="AR22" s="207"/>
      <c r="AS22" s="208"/>
      <c r="AT22" s="714" t="s">
        <v>57</v>
      </c>
      <c r="AU22" s="715"/>
      <c r="AV22" s="7"/>
    </row>
    <row r="23" spans="1:48" ht="33.75" customHeight="1">
      <c r="A23" s="202" t="s">
        <v>78</v>
      </c>
      <c r="B23" s="4" t="s">
        <v>79</v>
      </c>
      <c r="C23" s="4" t="s">
        <v>9</v>
      </c>
      <c r="D23" s="918" t="s">
        <v>375</v>
      </c>
      <c r="E23" s="919"/>
      <c r="F23" s="246"/>
      <c r="G23" s="930" t="s">
        <v>376</v>
      </c>
      <c r="H23" s="931"/>
      <c r="I23" s="246"/>
      <c r="J23" s="918" t="s">
        <v>324</v>
      </c>
      <c r="K23" s="919"/>
      <c r="L23" s="246"/>
      <c r="M23" s="918" t="s">
        <v>346</v>
      </c>
      <c r="N23" s="919"/>
      <c r="O23" s="246"/>
      <c r="P23" s="918" t="s">
        <v>297</v>
      </c>
      <c r="Q23" s="919"/>
      <c r="R23" s="247"/>
      <c r="S23" s="918"/>
      <c r="T23" s="919"/>
      <c r="U23" s="246"/>
      <c r="V23" s="683"/>
      <c r="W23" s="684"/>
      <c r="X23" s="246"/>
      <c r="Y23" s="918"/>
      <c r="Z23" s="919"/>
      <c r="AA23" s="246"/>
      <c r="AB23" s="671" t="s">
        <v>378</v>
      </c>
      <c r="AC23" s="672"/>
      <c r="AD23" s="149"/>
      <c r="AE23" s="665" t="s">
        <v>379</v>
      </c>
      <c r="AF23" s="666"/>
      <c r="AG23" s="149"/>
      <c r="AH23" s="671" t="s">
        <v>346</v>
      </c>
      <c r="AI23" s="672"/>
      <c r="AJ23" s="149"/>
      <c r="AK23" s="677" t="s">
        <v>380</v>
      </c>
      <c r="AL23" s="678"/>
      <c r="AM23" s="246"/>
      <c r="AN23" s="683"/>
      <c r="AO23" s="684"/>
      <c r="AP23" s="918"/>
      <c r="AQ23" s="919"/>
      <c r="AR23" s="918"/>
      <c r="AS23" s="919"/>
      <c r="AT23" s="18"/>
      <c r="AU23" s="263"/>
      <c r="AV23" s="18"/>
    </row>
    <row r="24" spans="1:48" ht="33.75" customHeight="1">
      <c r="A24" s="1"/>
      <c r="B24" s="4"/>
      <c r="C24" s="4" t="s">
        <v>10</v>
      </c>
      <c r="D24" s="920"/>
      <c r="E24" s="921"/>
      <c r="F24" s="248"/>
      <c r="G24" s="932"/>
      <c r="H24" s="933"/>
      <c r="I24" s="248"/>
      <c r="J24" s="920"/>
      <c r="K24" s="921"/>
      <c r="L24" s="248"/>
      <c r="M24" s="920"/>
      <c r="N24" s="921"/>
      <c r="O24" s="248"/>
      <c r="P24" s="920"/>
      <c r="Q24" s="921"/>
      <c r="R24" s="240"/>
      <c r="S24" s="920"/>
      <c r="T24" s="921"/>
      <c r="U24" s="248"/>
      <c r="V24" s="685"/>
      <c r="W24" s="686"/>
      <c r="X24" s="248"/>
      <c r="Y24" s="920"/>
      <c r="Z24" s="921"/>
      <c r="AA24" s="248"/>
      <c r="AB24" s="673"/>
      <c r="AC24" s="674"/>
      <c r="AD24" s="151"/>
      <c r="AE24" s="667"/>
      <c r="AF24" s="668"/>
      <c r="AG24" s="151"/>
      <c r="AH24" s="673"/>
      <c r="AI24" s="674"/>
      <c r="AJ24" s="151"/>
      <c r="AK24" s="679"/>
      <c r="AL24" s="680"/>
      <c r="AM24" s="248"/>
      <c r="AN24" s="685"/>
      <c r="AO24" s="686"/>
      <c r="AP24" s="920"/>
      <c r="AQ24" s="921"/>
      <c r="AR24" s="920"/>
      <c r="AS24" s="921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922"/>
      <c r="E25" s="923"/>
      <c r="F25" s="249"/>
      <c r="G25" s="934"/>
      <c r="H25" s="935"/>
      <c r="I25" s="249"/>
      <c r="J25" s="922"/>
      <c r="K25" s="923"/>
      <c r="L25" s="249"/>
      <c r="M25" s="922"/>
      <c r="N25" s="923"/>
      <c r="O25" s="249"/>
      <c r="P25" s="922"/>
      <c r="Q25" s="923"/>
      <c r="R25" s="239"/>
      <c r="S25" s="922"/>
      <c r="T25" s="923"/>
      <c r="U25" s="249"/>
      <c r="V25" s="687"/>
      <c r="W25" s="688"/>
      <c r="X25" s="249"/>
      <c r="Y25" s="922"/>
      <c r="Z25" s="923"/>
      <c r="AA25" s="249"/>
      <c r="AB25" s="675"/>
      <c r="AC25" s="676"/>
      <c r="AD25" s="153"/>
      <c r="AE25" s="669"/>
      <c r="AF25" s="670"/>
      <c r="AG25" s="153"/>
      <c r="AH25" s="675"/>
      <c r="AI25" s="676"/>
      <c r="AJ25" s="153"/>
      <c r="AK25" s="681"/>
      <c r="AL25" s="682"/>
      <c r="AM25" s="249"/>
      <c r="AN25" s="687"/>
      <c r="AO25" s="688"/>
      <c r="AP25" s="922"/>
      <c r="AQ25" s="923"/>
      <c r="AR25" s="922"/>
      <c r="AS25" s="923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60">
        <v>18</v>
      </c>
      <c r="H26" s="260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74">
        <v>18</v>
      </c>
      <c r="W26" s="374">
        <v>19</v>
      </c>
      <c r="X26" s="27"/>
      <c r="Y26" s="27">
        <v>8</v>
      </c>
      <c r="Z26" s="27">
        <v>9</v>
      </c>
      <c r="AA26" s="27"/>
      <c r="AB26" s="497">
        <v>20</v>
      </c>
      <c r="AC26" s="374">
        <v>21</v>
      </c>
      <c r="AD26" s="374"/>
      <c r="AE26" s="374">
        <v>22</v>
      </c>
      <c r="AF26" s="374">
        <v>23</v>
      </c>
      <c r="AG26" s="374"/>
      <c r="AH26" s="374">
        <v>24</v>
      </c>
      <c r="AI26" s="374">
        <v>25</v>
      </c>
      <c r="AJ26" s="374"/>
      <c r="AK26" s="374">
        <v>26</v>
      </c>
      <c r="AL26" s="374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00" t="s">
        <v>22</v>
      </c>
      <c r="B27" s="10"/>
      <c r="C27" s="10"/>
      <c r="D27" s="241">
        <v>22</v>
      </c>
      <c r="E27" s="241"/>
      <c r="F27" s="241"/>
      <c r="G27" s="312">
        <v>22</v>
      </c>
      <c r="H27" s="155"/>
      <c r="I27" s="241"/>
      <c r="J27" s="241">
        <v>22</v>
      </c>
      <c r="K27" s="241"/>
      <c r="L27" s="241"/>
      <c r="M27" s="241">
        <v>22</v>
      </c>
      <c r="N27" s="241"/>
      <c r="O27" s="241"/>
      <c r="P27" s="241">
        <v>106</v>
      </c>
      <c r="Q27" s="241"/>
      <c r="R27" s="241"/>
      <c r="S27" s="241"/>
      <c r="T27" s="241"/>
      <c r="U27" s="241"/>
      <c r="V27" s="155"/>
      <c r="W27" s="155"/>
      <c r="X27" s="241"/>
      <c r="Y27" s="241"/>
      <c r="Z27" s="241"/>
      <c r="AA27" s="241"/>
      <c r="AB27" s="155">
        <v>84</v>
      </c>
      <c r="AC27" s="498"/>
      <c r="AD27" s="155"/>
      <c r="AE27" s="155">
        <v>84</v>
      </c>
      <c r="AF27" s="155"/>
      <c r="AG27" s="155"/>
      <c r="AH27" s="155">
        <v>84</v>
      </c>
      <c r="AI27" s="155"/>
      <c r="AJ27" s="155"/>
      <c r="AK27" s="155">
        <v>84</v>
      </c>
      <c r="AL27" s="155"/>
      <c r="AM27" s="241"/>
      <c r="AN27" s="241"/>
      <c r="AO27" s="241"/>
      <c r="AP27" s="241"/>
      <c r="AQ27" s="241"/>
      <c r="AR27" s="241"/>
      <c r="AS27" s="241"/>
      <c r="AT27" s="9"/>
      <c r="AU27" s="36"/>
      <c r="AV27" s="9"/>
    </row>
    <row r="28" spans="1:48" ht="34.5" thickBot="1">
      <c r="A28" s="201" t="s">
        <v>23</v>
      </c>
      <c r="B28" s="31"/>
      <c r="C28" s="31"/>
      <c r="D28" s="250" t="s">
        <v>229</v>
      </c>
      <c r="E28" s="250"/>
      <c r="F28" s="251"/>
      <c r="G28" s="313" t="s">
        <v>368</v>
      </c>
      <c r="H28" s="156"/>
      <c r="I28" s="273"/>
      <c r="J28" s="250">
        <v>115</v>
      </c>
      <c r="K28" s="250"/>
      <c r="L28" s="250"/>
      <c r="M28" s="250" t="s">
        <v>377</v>
      </c>
      <c r="N28" s="250"/>
      <c r="O28" s="250"/>
      <c r="P28" s="250">
        <v>200</v>
      </c>
      <c r="Q28" s="250"/>
      <c r="R28" s="250"/>
      <c r="S28" s="250"/>
      <c r="T28" s="250"/>
      <c r="U28" s="250"/>
      <c r="V28" s="502"/>
      <c r="W28" s="156"/>
      <c r="X28" s="251"/>
      <c r="Y28" s="250"/>
      <c r="Z28" s="250"/>
      <c r="AA28" s="252"/>
      <c r="AB28" s="156">
        <v>200</v>
      </c>
      <c r="AC28" s="499"/>
      <c r="AD28" s="156"/>
      <c r="AE28" s="156">
        <v>90</v>
      </c>
      <c r="AF28" s="156"/>
      <c r="AG28" s="156"/>
      <c r="AH28" s="156" t="s">
        <v>381</v>
      </c>
      <c r="AI28" s="156"/>
      <c r="AJ28" s="156"/>
      <c r="AK28" s="156">
        <v>150</v>
      </c>
      <c r="AL28" s="156"/>
      <c r="AM28" s="250"/>
      <c r="AN28" s="250"/>
      <c r="AO28" s="250"/>
      <c r="AP28" s="250"/>
      <c r="AQ28" s="250"/>
      <c r="AR28" s="250"/>
      <c r="AS28" s="250"/>
      <c r="AT28" s="32"/>
      <c r="AU28" s="37"/>
      <c r="AV28" s="32"/>
    </row>
    <row r="29" spans="1:48" ht="122.25" customHeight="1" thickTop="1">
      <c r="A29" s="219" t="s">
        <v>72</v>
      </c>
      <c r="B29" s="5"/>
      <c r="C29" s="103" t="s">
        <v>195</v>
      </c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75"/>
      <c r="W29" s="375"/>
      <c r="X29" s="319"/>
      <c r="Y29" s="319"/>
      <c r="Z29" s="319"/>
      <c r="AA29" s="319"/>
      <c r="AB29" s="375"/>
      <c r="AC29" s="500">
        <f>AB29*AB27</f>
        <v>0</v>
      </c>
      <c r="AD29" s="375">
        <f>AC29*AU29</f>
        <v>0</v>
      </c>
      <c r="AE29" s="375"/>
      <c r="AF29" s="375">
        <f>AE29*AE27</f>
        <v>0</v>
      </c>
      <c r="AG29" s="375">
        <f>AF29*AU29</f>
        <v>0</v>
      </c>
      <c r="AH29" s="375"/>
      <c r="AI29" s="375"/>
      <c r="AJ29" s="375"/>
      <c r="AK29" s="375"/>
      <c r="AL29" s="375"/>
      <c r="AM29" s="319"/>
      <c r="AN29" s="319"/>
      <c r="AO29" s="319"/>
      <c r="AP29" s="319"/>
      <c r="AQ29" s="319"/>
      <c r="AR29" s="319"/>
      <c r="AS29" s="319"/>
      <c r="AT29" s="291">
        <f>E29+H29+K29+N29+Q29+T29+W29+Z29+AC29+AF29+AI29+AL29+AO29+AQ29+AS29</f>
        <v>0</v>
      </c>
      <c r="AU29" s="551">
        <v>675</v>
      </c>
      <c r="AV29" s="299">
        <f>AT29*AU29</f>
        <v>0</v>
      </c>
    </row>
    <row r="30" spans="1:48" ht="59.25">
      <c r="A30" s="219" t="s">
        <v>231</v>
      </c>
      <c r="B30" s="5"/>
      <c r="C30" s="103" t="s">
        <v>195</v>
      </c>
      <c r="D30" s="319"/>
      <c r="E30" s="319">
        <f>D30*D27</f>
        <v>0</v>
      </c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75"/>
      <c r="W30" s="375"/>
      <c r="X30" s="319"/>
      <c r="Y30" s="319"/>
      <c r="Z30" s="319"/>
      <c r="AA30" s="319"/>
      <c r="AB30" s="375">
        <v>2.6950000000000002E-2</v>
      </c>
      <c r="AC30" s="500">
        <f>AB30*AB27</f>
        <v>2.2638000000000003</v>
      </c>
      <c r="AD30" s="375">
        <f t="shared" ref="AD30:AD52" si="0">AC30*AU30</f>
        <v>1222.4520000000002</v>
      </c>
      <c r="AE30" s="375">
        <v>0.10868999999999999</v>
      </c>
      <c r="AF30" s="375">
        <f>AE30*AE27</f>
        <v>9.1299599999999987</v>
      </c>
      <c r="AG30" s="375">
        <f t="shared" ref="AG30:AG52" si="1">AF30*AU30</f>
        <v>4930.1783999999989</v>
      </c>
      <c r="AH30" s="375"/>
      <c r="AI30" s="375"/>
      <c r="AJ30" s="375"/>
      <c r="AK30" s="375"/>
      <c r="AL30" s="375"/>
      <c r="AM30" s="319"/>
      <c r="AN30" s="319"/>
      <c r="AO30" s="319"/>
      <c r="AP30" s="319"/>
      <c r="AQ30" s="319"/>
      <c r="AR30" s="319"/>
      <c r="AS30" s="319"/>
      <c r="AT30" s="291">
        <f t="shared" ref="AT30:AT52" si="2">E30+H30+K30+N30+Q30+T30+W30+Z30+AC30+AF30+AI30+AL30+AO30+AQ30+AS30</f>
        <v>11.393759999999999</v>
      </c>
      <c r="AU30" s="551">
        <v>540</v>
      </c>
      <c r="AV30" s="299">
        <f t="shared" ref="AV30:AV52" si="3">AT30*AU30</f>
        <v>6152.6303999999991</v>
      </c>
    </row>
    <row r="31" spans="1:48" ht="90" customHeight="1">
      <c r="A31" s="219" t="s">
        <v>330</v>
      </c>
      <c r="B31" s="5"/>
      <c r="C31" s="103" t="s">
        <v>195</v>
      </c>
      <c r="D31" s="319"/>
      <c r="E31" s="319">
        <f>D31*D27</f>
        <v>0</v>
      </c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75"/>
      <c r="W31" s="375"/>
      <c r="X31" s="319"/>
      <c r="Y31" s="319"/>
      <c r="Z31" s="319"/>
      <c r="AA31" s="319"/>
      <c r="AB31" s="375"/>
      <c r="AC31" s="500">
        <f>AB31*AB27</f>
        <v>0</v>
      </c>
      <c r="AD31" s="375">
        <f t="shared" si="0"/>
        <v>0</v>
      </c>
      <c r="AE31" s="375"/>
      <c r="AF31" s="375">
        <f>AE31*AE27</f>
        <v>0</v>
      </c>
      <c r="AG31" s="375">
        <f t="shared" si="1"/>
        <v>0</v>
      </c>
      <c r="AH31" s="375"/>
      <c r="AI31" s="375"/>
      <c r="AJ31" s="375"/>
      <c r="AK31" s="375"/>
      <c r="AL31" s="375"/>
      <c r="AM31" s="319"/>
      <c r="AN31" s="319"/>
      <c r="AO31" s="319"/>
      <c r="AP31" s="319"/>
      <c r="AQ31" s="319"/>
      <c r="AR31" s="319"/>
      <c r="AS31" s="319"/>
      <c r="AT31" s="291">
        <f t="shared" si="2"/>
        <v>0</v>
      </c>
      <c r="AU31" s="551">
        <v>555</v>
      </c>
      <c r="AV31" s="299">
        <f t="shared" si="3"/>
        <v>0</v>
      </c>
    </row>
    <row r="32" spans="1:48" ht="158.25" customHeight="1">
      <c r="A32" s="219" t="s">
        <v>24</v>
      </c>
      <c r="B32" s="5"/>
      <c r="C32" s="103" t="s">
        <v>195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75"/>
      <c r="W32" s="375"/>
      <c r="X32" s="319"/>
      <c r="Y32" s="319"/>
      <c r="Z32" s="319"/>
      <c r="AA32" s="319"/>
      <c r="AB32" s="375"/>
      <c r="AC32" s="500"/>
      <c r="AD32" s="375">
        <f t="shared" si="0"/>
        <v>0</v>
      </c>
      <c r="AE32" s="375"/>
      <c r="AF32" s="375"/>
      <c r="AG32" s="375">
        <f t="shared" si="1"/>
        <v>0</v>
      </c>
      <c r="AH32" s="375"/>
      <c r="AI32" s="375"/>
      <c r="AJ32" s="375"/>
      <c r="AK32" s="375"/>
      <c r="AL32" s="375"/>
      <c r="AM32" s="319"/>
      <c r="AN32" s="319"/>
      <c r="AO32" s="319"/>
      <c r="AP32" s="319"/>
      <c r="AQ32" s="319"/>
      <c r="AR32" s="319"/>
      <c r="AS32" s="319"/>
      <c r="AT32" s="253">
        <f t="shared" si="2"/>
        <v>0</v>
      </c>
      <c r="AU32" s="551">
        <v>241.5</v>
      </c>
      <c r="AV32" s="299">
        <f t="shared" si="3"/>
        <v>0</v>
      </c>
    </row>
    <row r="33" spans="1:48" ht="81" customHeight="1">
      <c r="A33" s="219" t="s">
        <v>234</v>
      </c>
      <c r="B33" s="5"/>
      <c r="C33" s="103" t="s">
        <v>195</v>
      </c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75"/>
      <c r="W33" s="375"/>
      <c r="X33" s="319"/>
      <c r="Y33" s="319"/>
      <c r="Z33" s="319"/>
      <c r="AA33" s="319"/>
      <c r="AB33" s="375"/>
      <c r="AC33" s="500"/>
      <c r="AD33" s="375">
        <f t="shared" si="0"/>
        <v>0</v>
      </c>
      <c r="AE33" s="375"/>
      <c r="AF33" s="375"/>
      <c r="AG33" s="375">
        <f t="shared" si="1"/>
        <v>0</v>
      </c>
      <c r="AH33" s="375"/>
      <c r="AI33" s="375"/>
      <c r="AJ33" s="375"/>
      <c r="AK33" s="375"/>
      <c r="AL33" s="375"/>
      <c r="AM33" s="319"/>
      <c r="AN33" s="319"/>
      <c r="AO33" s="319"/>
      <c r="AP33" s="319"/>
      <c r="AQ33" s="319"/>
      <c r="AR33" s="319"/>
      <c r="AS33" s="319"/>
      <c r="AT33" s="253">
        <f t="shared" si="2"/>
        <v>0</v>
      </c>
      <c r="AU33" s="551">
        <v>142.5</v>
      </c>
      <c r="AV33" s="299">
        <f t="shared" si="3"/>
        <v>0</v>
      </c>
    </row>
    <row r="34" spans="1:48" ht="79.5" customHeight="1">
      <c r="A34" s="219" t="s">
        <v>25</v>
      </c>
      <c r="B34" s="5"/>
      <c r="C34" s="103" t="s">
        <v>195</v>
      </c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75"/>
      <c r="W34" s="375"/>
      <c r="X34" s="319"/>
      <c r="Y34" s="319"/>
      <c r="Z34" s="319"/>
      <c r="AA34" s="319"/>
      <c r="AB34" s="375">
        <v>2.061E-2</v>
      </c>
      <c r="AC34" s="500">
        <f>AB34*AB27</f>
        <v>1.7312399999999999</v>
      </c>
      <c r="AD34" s="375">
        <f t="shared" si="0"/>
        <v>869.94809999999995</v>
      </c>
      <c r="AE34" s="375"/>
      <c r="AF34" s="375"/>
      <c r="AG34" s="375">
        <f t="shared" si="1"/>
        <v>0</v>
      </c>
      <c r="AH34" s="375"/>
      <c r="AI34" s="375"/>
      <c r="AJ34" s="375"/>
      <c r="AK34" s="375"/>
      <c r="AL34" s="375"/>
      <c r="AM34" s="319"/>
      <c r="AN34" s="319"/>
      <c r="AO34" s="319"/>
      <c r="AP34" s="319"/>
      <c r="AQ34" s="319"/>
      <c r="AR34" s="319"/>
      <c r="AS34" s="319"/>
      <c r="AT34" s="291">
        <f t="shared" si="2"/>
        <v>1.7312399999999999</v>
      </c>
      <c r="AU34" s="551">
        <v>502.5</v>
      </c>
      <c r="AV34" s="299">
        <f t="shared" si="3"/>
        <v>869.94809999999995</v>
      </c>
    </row>
    <row r="35" spans="1:48" ht="120.75" customHeight="1">
      <c r="A35" s="219" t="s">
        <v>232</v>
      </c>
      <c r="B35" s="5"/>
      <c r="C35" s="103" t="s">
        <v>195</v>
      </c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75"/>
      <c r="W35" s="375"/>
      <c r="X35" s="319"/>
      <c r="Y35" s="319"/>
      <c r="Z35" s="319"/>
      <c r="AA35" s="319"/>
      <c r="AB35" s="375"/>
      <c r="AC35" s="500"/>
      <c r="AD35" s="375">
        <f t="shared" si="0"/>
        <v>0</v>
      </c>
      <c r="AE35" s="375"/>
      <c r="AF35" s="375"/>
      <c r="AG35" s="375">
        <f t="shared" si="1"/>
        <v>0</v>
      </c>
      <c r="AH35" s="375"/>
      <c r="AI35" s="375"/>
      <c r="AJ35" s="375"/>
      <c r="AK35" s="375"/>
      <c r="AL35" s="375"/>
      <c r="AM35" s="319"/>
      <c r="AN35" s="319"/>
      <c r="AO35" s="319"/>
      <c r="AP35" s="319"/>
      <c r="AQ35" s="319"/>
      <c r="AR35" s="319"/>
      <c r="AS35" s="319"/>
      <c r="AT35" s="253">
        <f t="shared" si="2"/>
        <v>0</v>
      </c>
      <c r="AU35" s="551">
        <v>138</v>
      </c>
      <c r="AV35" s="299">
        <f t="shared" si="3"/>
        <v>0</v>
      </c>
    </row>
    <row r="36" spans="1:48" ht="94.5" customHeight="1">
      <c r="A36" s="282" t="s">
        <v>224</v>
      </c>
      <c r="B36" s="5"/>
      <c r="C36" s="103" t="s">
        <v>195</v>
      </c>
      <c r="D36" s="319"/>
      <c r="E36" s="319">
        <f>D36*D27</f>
        <v>0</v>
      </c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75"/>
      <c r="W36" s="375"/>
      <c r="X36" s="319"/>
      <c r="Y36" s="319"/>
      <c r="Z36" s="319"/>
      <c r="AA36" s="319"/>
      <c r="AB36" s="375"/>
      <c r="AC36" s="500"/>
      <c r="AD36" s="375">
        <f t="shared" si="0"/>
        <v>0</v>
      </c>
      <c r="AE36" s="375"/>
      <c r="AF36" s="375">
        <f>AE36*AE27</f>
        <v>0</v>
      </c>
      <c r="AG36" s="375">
        <f t="shared" si="1"/>
        <v>0</v>
      </c>
      <c r="AH36" s="375"/>
      <c r="AI36" s="375"/>
      <c r="AJ36" s="375"/>
      <c r="AK36" s="375"/>
      <c r="AL36" s="375"/>
      <c r="AM36" s="319"/>
      <c r="AN36" s="319"/>
      <c r="AO36" s="319"/>
      <c r="AP36" s="319"/>
      <c r="AQ36" s="319"/>
      <c r="AR36" s="319"/>
      <c r="AS36" s="319"/>
      <c r="AT36" s="291">
        <f t="shared" si="2"/>
        <v>0</v>
      </c>
      <c r="AU36" s="551">
        <v>450</v>
      </c>
      <c r="AV36" s="299">
        <f t="shared" si="3"/>
        <v>0</v>
      </c>
    </row>
    <row r="37" spans="1:48" ht="78" customHeight="1">
      <c r="A37" s="219" t="s">
        <v>26</v>
      </c>
      <c r="B37" s="5"/>
      <c r="C37" s="103" t="s">
        <v>195</v>
      </c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75"/>
      <c r="W37" s="375"/>
      <c r="X37" s="319"/>
      <c r="Y37" s="319"/>
      <c r="Z37" s="319"/>
      <c r="AA37" s="319"/>
      <c r="AB37" s="375"/>
      <c r="AC37" s="500"/>
      <c r="AD37" s="375">
        <f t="shared" si="0"/>
        <v>0</v>
      </c>
      <c r="AE37" s="375"/>
      <c r="AF37" s="375"/>
      <c r="AG37" s="375">
        <f t="shared" si="1"/>
        <v>0</v>
      </c>
      <c r="AH37" s="375"/>
      <c r="AI37" s="375"/>
      <c r="AJ37" s="375"/>
      <c r="AK37" s="375"/>
      <c r="AL37" s="375"/>
      <c r="AM37" s="319"/>
      <c r="AN37" s="319"/>
      <c r="AO37" s="319"/>
      <c r="AP37" s="319"/>
      <c r="AQ37" s="319"/>
      <c r="AR37" s="319"/>
      <c r="AS37" s="319"/>
      <c r="AT37" s="291">
        <f t="shared" si="2"/>
        <v>0</v>
      </c>
      <c r="AU37" s="551"/>
      <c r="AV37" s="299">
        <f t="shared" si="3"/>
        <v>0</v>
      </c>
    </row>
    <row r="38" spans="1:48" ht="92.25">
      <c r="A38" s="219" t="s">
        <v>218</v>
      </c>
      <c r="B38" s="5"/>
      <c r="C38" s="103" t="s">
        <v>195</v>
      </c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75"/>
      <c r="W38" s="375"/>
      <c r="X38" s="319"/>
      <c r="Y38" s="319"/>
      <c r="Z38" s="319"/>
      <c r="AA38" s="319"/>
      <c r="AB38" s="375"/>
      <c r="AC38" s="500"/>
      <c r="AD38" s="375">
        <f t="shared" si="0"/>
        <v>0</v>
      </c>
      <c r="AE38" s="375"/>
      <c r="AF38" s="375"/>
      <c r="AG38" s="375">
        <f t="shared" si="1"/>
        <v>0</v>
      </c>
      <c r="AH38" s="375"/>
      <c r="AI38" s="375"/>
      <c r="AJ38" s="375"/>
      <c r="AK38" s="375"/>
      <c r="AL38" s="375"/>
      <c r="AM38" s="319"/>
      <c r="AN38" s="319"/>
      <c r="AO38" s="319"/>
      <c r="AP38" s="319"/>
      <c r="AQ38" s="319"/>
      <c r="AR38" s="319"/>
      <c r="AS38" s="319"/>
      <c r="AT38" s="291">
        <f t="shared" si="2"/>
        <v>0</v>
      </c>
      <c r="AU38" s="552"/>
      <c r="AV38" s="299">
        <f t="shared" si="3"/>
        <v>0</v>
      </c>
    </row>
    <row r="39" spans="1:48" ht="91.5" customHeight="1">
      <c r="A39" s="219" t="s">
        <v>27</v>
      </c>
      <c r="B39" s="5"/>
      <c r="C39" s="103" t="s">
        <v>195</v>
      </c>
      <c r="D39" s="319">
        <v>5.0000000000000001E-3</v>
      </c>
      <c r="E39" s="319">
        <f>D39*D27</f>
        <v>0.11</v>
      </c>
      <c r="F39" s="319"/>
      <c r="G39" s="319"/>
      <c r="H39" s="319">
        <f>G39*G27</f>
        <v>0</v>
      </c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75"/>
      <c r="W39" s="375">
        <f>V39*V27</f>
        <v>0</v>
      </c>
      <c r="X39" s="319"/>
      <c r="Y39" s="319"/>
      <c r="Z39" s="319"/>
      <c r="AA39" s="319"/>
      <c r="AB39" s="375">
        <v>5.0000000000000001E-3</v>
      </c>
      <c r="AC39" s="500">
        <f>AB39*AB27</f>
        <v>0.42</v>
      </c>
      <c r="AD39" s="375">
        <f t="shared" si="0"/>
        <v>428.4</v>
      </c>
      <c r="AE39" s="375"/>
      <c r="AF39" s="375"/>
      <c r="AG39" s="375">
        <f t="shared" si="1"/>
        <v>0</v>
      </c>
      <c r="AH39" s="375"/>
      <c r="AI39" s="375"/>
      <c r="AJ39" s="375"/>
      <c r="AK39" s="375">
        <v>7.0000000000000001E-3</v>
      </c>
      <c r="AL39" s="375">
        <f>AK39*AK27</f>
        <v>0.58799999999999997</v>
      </c>
      <c r="AM39" s="319"/>
      <c r="AN39" s="319"/>
      <c r="AO39" s="319"/>
      <c r="AP39" s="319"/>
      <c r="AQ39" s="319"/>
      <c r="AR39" s="319"/>
      <c r="AS39" s="319"/>
      <c r="AT39" s="253">
        <f>E39+H39+K39+N39+Q39+T39+W39+Z39+AC39+AF39+AI39+AL39+AO39+AQ39+AS39</f>
        <v>1.1179999999999999</v>
      </c>
      <c r="AU39" s="553">
        <v>1020</v>
      </c>
      <c r="AV39" s="299">
        <f t="shared" si="3"/>
        <v>1140.3599999999999</v>
      </c>
    </row>
    <row r="40" spans="1:48" ht="94.5" customHeight="1">
      <c r="A40" s="219" t="s">
        <v>28</v>
      </c>
      <c r="B40" s="5"/>
      <c r="C40" s="103" t="s">
        <v>195</v>
      </c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75"/>
      <c r="W40" s="375"/>
      <c r="X40" s="319"/>
      <c r="Y40" s="319"/>
      <c r="Z40" s="319"/>
      <c r="AA40" s="319"/>
      <c r="AB40" s="375"/>
      <c r="AC40" s="500"/>
      <c r="AD40" s="375">
        <f t="shared" si="0"/>
        <v>0</v>
      </c>
      <c r="AE40" s="375"/>
      <c r="AF40" s="375"/>
      <c r="AG40" s="375">
        <f t="shared" si="1"/>
        <v>0</v>
      </c>
      <c r="AH40" s="375"/>
      <c r="AI40" s="375"/>
      <c r="AJ40" s="375"/>
      <c r="AK40" s="375"/>
      <c r="AL40" s="375"/>
      <c r="AM40" s="319"/>
      <c r="AN40" s="319"/>
      <c r="AO40" s="319"/>
      <c r="AP40" s="319"/>
      <c r="AQ40" s="319"/>
      <c r="AR40" s="319"/>
      <c r="AS40" s="319"/>
      <c r="AT40" s="291">
        <f t="shared" si="2"/>
        <v>0</v>
      </c>
      <c r="AU40" s="553"/>
      <c r="AV40" s="299">
        <f t="shared" si="3"/>
        <v>0</v>
      </c>
    </row>
    <row r="41" spans="1:48" ht="86.25" customHeight="1">
      <c r="A41" s="219" t="s">
        <v>223</v>
      </c>
      <c r="B41" s="5"/>
      <c r="C41" s="103" t="s">
        <v>195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75"/>
      <c r="W41" s="375"/>
      <c r="X41" s="319"/>
      <c r="Y41" s="319"/>
      <c r="Z41" s="319"/>
      <c r="AA41" s="319"/>
      <c r="AB41" s="375"/>
      <c r="AC41" s="500"/>
      <c r="AD41" s="375">
        <f t="shared" si="0"/>
        <v>0</v>
      </c>
      <c r="AE41" s="375"/>
      <c r="AF41" s="375"/>
      <c r="AG41" s="375">
        <f t="shared" si="1"/>
        <v>0</v>
      </c>
      <c r="AH41" s="375"/>
      <c r="AI41" s="375"/>
      <c r="AJ41" s="375"/>
      <c r="AK41" s="375"/>
      <c r="AL41" s="375"/>
      <c r="AM41" s="319"/>
      <c r="AN41" s="319"/>
      <c r="AO41" s="319"/>
      <c r="AP41" s="319"/>
      <c r="AQ41" s="319"/>
      <c r="AR41" s="319"/>
      <c r="AS41" s="319"/>
      <c r="AT41" s="291">
        <f t="shared" si="2"/>
        <v>0</v>
      </c>
      <c r="AU41" s="553"/>
      <c r="AV41" s="299">
        <f t="shared" si="3"/>
        <v>0</v>
      </c>
    </row>
    <row r="42" spans="1:48" ht="114" customHeight="1">
      <c r="A42" s="219" t="s">
        <v>29</v>
      </c>
      <c r="B42" s="5"/>
      <c r="C42" s="103" t="s">
        <v>195</v>
      </c>
      <c r="D42" s="319"/>
      <c r="E42" s="319">
        <f>D42*D27</f>
        <v>0</v>
      </c>
      <c r="F42" s="319"/>
      <c r="G42" s="319">
        <v>1.5E-3</v>
      </c>
      <c r="H42" s="319">
        <f>G42*G27</f>
        <v>3.3000000000000002E-2</v>
      </c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75"/>
      <c r="W42" s="375">
        <f>V42*V27</f>
        <v>0</v>
      </c>
      <c r="X42" s="319"/>
      <c r="Y42" s="319"/>
      <c r="Z42" s="319"/>
      <c r="AA42" s="319"/>
      <c r="AB42" s="375">
        <v>2E-3</v>
      </c>
      <c r="AC42" s="500">
        <f>AB42*AB27</f>
        <v>0.16800000000000001</v>
      </c>
      <c r="AD42" s="375">
        <f t="shared" si="0"/>
        <v>42.84</v>
      </c>
      <c r="AE42" s="375">
        <v>3.0000000000000001E-3</v>
      </c>
      <c r="AF42" s="375">
        <f>AE42*AE27</f>
        <v>0.252</v>
      </c>
      <c r="AG42" s="375">
        <f t="shared" si="1"/>
        <v>64.260000000000005</v>
      </c>
      <c r="AH42" s="375"/>
      <c r="AI42" s="375"/>
      <c r="AJ42" s="375"/>
      <c r="AK42" s="375"/>
      <c r="AL42" s="375">
        <f>AK42*AK27</f>
        <v>0</v>
      </c>
      <c r="AM42" s="319"/>
      <c r="AN42" s="319"/>
      <c r="AO42" s="319"/>
      <c r="AP42" s="319"/>
      <c r="AQ42" s="319"/>
      <c r="AR42" s="319"/>
      <c r="AS42" s="319"/>
      <c r="AT42" s="253">
        <f t="shared" si="2"/>
        <v>0.45300000000000001</v>
      </c>
      <c r="AU42" s="553">
        <v>255</v>
      </c>
      <c r="AV42" s="299">
        <f t="shared" si="3"/>
        <v>115.515</v>
      </c>
    </row>
    <row r="43" spans="1:48" ht="59.25">
      <c r="A43" s="219" t="s">
        <v>200</v>
      </c>
      <c r="B43" s="5"/>
      <c r="C43" s="103" t="s">
        <v>195</v>
      </c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>
        <f>P43*P27</f>
        <v>0</v>
      </c>
      <c r="R43" s="319"/>
      <c r="S43" s="319"/>
      <c r="T43" s="319"/>
      <c r="U43" s="319"/>
      <c r="V43" s="375"/>
      <c r="W43" s="375"/>
      <c r="X43" s="319"/>
      <c r="Y43" s="319"/>
      <c r="Z43" s="319">
        <f>Y43*Y27</f>
        <v>0</v>
      </c>
      <c r="AA43" s="319"/>
      <c r="AB43" s="375"/>
      <c r="AC43" s="500"/>
      <c r="AD43" s="375">
        <f t="shared" si="0"/>
        <v>0</v>
      </c>
      <c r="AE43" s="375"/>
      <c r="AF43" s="375"/>
      <c r="AG43" s="375">
        <f t="shared" si="1"/>
        <v>0</v>
      </c>
      <c r="AH43" s="375"/>
      <c r="AI43" s="375"/>
      <c r="AJ43" s="375"/>
      <c r="AK43" s="375"/>
      <c r="AL43" s="375">
        <f>AK43*AK27</f>
        <v>0</v>
      </c>
      <c r="AM43" s="319"/>
      <c r="AN43" s="319"/>
      <c r="AO43" s="319"/>
      <c r="AP43" s="319"/>
      <c r="AQ43" s="319"/>
      <c r="AR43" s="319"/>
      <c r="AS43" s="319"/>
      <c r="AT43" s="291">
        <f t="shared" si="2"/>
        <v>0</v>
      </c>
      <c r="AU43" s="553">
        <v>67.5</v>
      </c>
      <c r="AV43" s="299">
        <f t="shared" si="3"/>
        <v>0</v>
      </c>
    </row>
    <row r="44" spans="1:48" ht="72.75" customHeight="1">
      <c r="A44" s="219" t="s">
        <v>30</v>
      </c>
      <c r="B44" s="5"/>
      <c r="C44" s="103" t="s">
        <v>196</v>
      </c>
      <c r="D44" s="319">
        <v>0.185</v>
      </c>
      <c r="E44" s="319">
        <f>D44*D27</f>
        <v>4.07</v>
      </c>
      <c r="F44" s="319"/>
      <c r="G44" s="319"/>
      <c r="H44" s="319">
        <f>G44*G27</f>
        <v>0</v>
      </c>
      <c r="I44" s="319"/>
      <c r="J44" s="319"/>
      <c r="K44" s="319"/>
      <c r="L44" s="319"/>
      <c r="M44" s="319"/>
      <c r="N44" s="319"/>
      <c r="O44" s="319"/>
      <c r="P44" s="319">
        <v>0.1</v>
      </c>
      <c r="Q44" s="319">
        <f>P44*P27</f>
        <v>10.600000000000001</v>
      </c>
      <c r="R44" s="319"/>
      <c r="S44" s="319"/>
      <c r="T44" s="319"/>
      <c r="U44" s="319"/>
      <c r="V44" s="375"/>
      <c r="W44" s="375"/>
      <c r="X44" s="319"/>
      <c r="Y44" s="319"/>
      <c r="Z44" s="319"/>
      <c r="AA44" s="319"/>
      <c r="AB44" s="375"/>
      <c r="AC44" s="500">
        <f>AB44*AB27</f>
        <v>0</v>
      </c>
      <c r="AD44" s="375">
        <f t="shared" si="0"/>
        <v>0</v>
      </c>
      <c r="AE44" s="375"/>
      <c r="AF44" s="375">
        <f>AE44*AE27</f>
        <v>0</v>
      </c>
      <c r="AG44" s="375">
        <f t="shared" si="1"/>
        <v>0</v>
      </c>
      <c r="AH44" s="375"/>
      <c r="AI44" s="375"/>
      <c r="AJ44" s="375"/>
      <c r="AK44" s="375"/>
      <c r="AL44" s="375">
        <f>AK44*AK27</f>
        <v>0</v>
      </c>
      <c r="AM44" s="319"/>
      <c r="AN44" s="319"/>
      <c r="AO44" s="319"/>
      <c r="AP44" s="319"/>
      <c r="AQ44" s="319"/>
      <c r="AR44" s="319"/>
      <c r="AS44" s="319"/>
      <c r="AT44" s="253">
        <f t="shared" si="2"/>
        <v>14.670000000000002</v>
      </c>
      <c r="AU44" s="553">
        <v>84.75</v>
      </c>
      <c r="AV44" s="299">
        <f t="shared" si="3"/>
        <v>1243.2825000000003</v>
      </c>
    </row>
    <row r="45" spans="1:48" ht="66" customHeight="1">
      <c r="A45" s="219" t="s">
        <v>199</v>
      </c>
      <c r="B45" s="5"/>
      <c r="C45" s="103" t="s">
        <v>195</v>
      </c>
      <c r="D45" s="319"/>
      <c r="E45" s="319">
        <f>D45*D27</f>
        <v>0</v>
      </c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75"/>
      <c r="W45" s="375"/>
      <c r="X45" s="319"/>
      <c r="Y45" s="319"/>
      <c r="Z45" s="319"/>
      <c r="AA45" s="319"/>
      <c r="AB45" s="375"/>
      <c r="AC45" s="500"/>
      <c r="AD45" s="375">
        <f t="shared" si="0"/>
        <v>0</v>
      </c>
      <c r="AE45" s="375"/>
      <c r="AF45" s="375"/>
      <c r="AG45" s="375">
        <f t="shared" si="1"/>
        <v>0</v>
      </c>
      <c r="AH45" s="375"/>
      <c r="AI45" s="375"/>
      <c r="AJ45" s="375"/>
      <c r="AK45" s="375"/>
      <c r="AL45" s="375"/>
      <c r="AM45" s="319"/>
      <c r="AN45" s="319"/>
      <c r="AO45" s="319"/>
      <c r="AP45" s="319"/>
      <c r="AQ45" s="319"/>
      <c r="AR45" s="319"/>
      <c r="AS45" s="319"/>
      <c r="AT45" s="253">
        <f t="shared" si="2"/>
        <v>0</v>
      </c>
      <c r="AU45" s="553">
        <v>346.5</v>
      </c>
      <c r="AV45" s="299">
        <f t="shared" si="3"/>
        <v>0</v>
      </c>
    </row>
    <row r="46" spans="1:48" ht="59.25">
      <c r="A46" s="219" t="s">
        <v>324</v>
      </c>
      <c r="B46" s="5"/>
      <c r="C46" s="103" t="s">
        <v>195</v>
      </c>
      <c r="D46" s="319"/>
      <c r="E46" s="319"/>
      <c r="F46" s="319"/>
      <c r="G46" s="319"/>
      <c r="H46" s="319">
        <f>G46*G27</f>
        <v>0</v>
      </c>
      <c r="I46" s="319"/>
      <c r="J46" s="319">
        <v>0.115</v>
      </c>
      <c r="K46" s="319">
        <f>J46*J27</f>
        <v>2.5300000000000002</v>
      </c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75"/>
      <c r="W46" s="375"/>
      <c r="X46" s="319"/>
      <c r="Y46" s="319"/>
      <c r="Z46" s="319"/>
      <c r="AA46" s="319"/>
      <c r="AB46" s="375"/>
      <c r="AC46" s="500"/>
      <c r="AD46" s="375">
        <f t="shared" si="0"/>
        <v>0</v>
      </c>
      <c r="AE46" s="375"/>
      <c r="AF46" s="375"/>
      <c r="AG46" s="375">
        <f t="shared" si="1"/>
        <v>0</v>
      </c>
      <c r="AH46" s="375"/>
      <c r="AI46" s="375"/>
      <c r="AJ46" s="375"/>
      <c r="AK46" s="375"/>
      <c r="AL46" s="375"/>
      <c r="AM46" s="319"/>
      <c r="AN46" s="319"/>
      <c r="AO46" s="319"/>
      <c r="AP46" s="319"/>
      <c r="AQ46" s="319"/>
      <c r="AR46" s="319"/>
      <c r="AS46" s="319"/>
      <c r="AT46" s="291">
        <f t="shared" si="2"/>
        <v>2.5300000000000002</v>
      </c>
      <c r="AU46" s="553">
        <v>508.7</v>
      </c>
      <c r="AV46" s="299">
        <f t="shared" si="3"/>
        <v>1287.0110000000002</v>
      </c>
    </row>
    <row r="47" spans="1:48" ht="60">
      <c r="A47" s="219" t="s">
        <v>32</v>
      </c>
      <c r="B47" s="5"/>
      <c r="C47" s="103" t="s">
        <v>195</v>
      </c>
      <c r="D47" s="319"/>
      <c r="E47" s="319">
        <f>D47*D27</f>
        <v>0</v>
      </c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75"/>
      <c r="W47" s="375"/>
      <c r="X47" s="319"/>
      <c r="Y47" s="319"/>
      <c r="Z47" s="319"/>
      <c r="AA47" s="319"/>
      <c r="AB47" s="375">
        <v>1.086E-2</v>
      </c>
      <c r="AC47" s="500">
        <f>AB47*AB27</f>
        <v>0.91223999999999994</v>
      </c>
      <c r="AD47" s="375">
        <f t="shared" si="0"/>
        <v>266.83019999999999</v>
      </c>
      <c r="AE47" s="375">
        <v>2.172E-2</v>
      </c>
      <c r="AF47" s="375">
        <f>AE47*AE27</f>
        <v>1.8244799999999999</v>
      </c>
      <c r="AG47" s="375">
        <f t="shared" si="1"/>
        <v>533.66039999999998</v>
      </c>
      <c r="AH47" s="375"/>
      <c r="AI47" s="375"/>
      <c r="AJ47" s="375"/>
      <c r="AK47" s="375"/>
      <c r="AL47" s="375"/>
      <c r="AM47" s="319"/>
      <c r="AN47" s="319"/>
      <c r="AO47" s="319"/>
      <c r="AP47" s="319"/>
      <c r="AQ47" s="319"/>
      <c r="AR47" s="319"/>
      <c r="AS47" s="319"/>
      <c r="AT47" s="253">
        <f t="shared" si="2"/>
        <v>2.73672</v>
      </c>
      <c r="AU47" s="553">
        <v>292.5</v>
      </c>
      <c r="AV47" s="299">
        <f>AT47*AU47</f>
        <v>800.49059999999997</v>
      </c>
    </row>
    <row r="48" spans="1:48" ht="59.25">
      <c r="A48" s="219" t="s">
        <v>33</v>
      </c>
      <c r="B48" s="5"/>
      <c r="C48" s="103" t="s">
        <v>195</v>
      </c>
      <c r="D48" s="319"/>
      <c r="E48" s="319">
        <f>D48*D27</f>
        <v>0</v>
      </c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75"/>
      <c r="W48" s="375"/>
      <c r="X48" s="319"/>
      <c r="Y48" s="319"/>
      <c r="Z48" s="319"/>
      <c r="AA48" s="319"/>
      <c r="AB48" s="375"/>
      <c r="AC48" s="500"/>
      <c r="AD48" s="375">
        <f t="shared" si="0"/>
        <v>0</v>
      </c>
      <c r="AE48" s="375"/>
      <c r="AF48" s="375"/>
      <c r="AG48" s="375">
        <f t="shared" si="1"/>
        <v>0</v>
      </c>
      <c r="AH48" s="375"/>
      <c r="AI48" s="375"/>
      <c r="AJ48" s="375"/>
      <c r="AK48" s="375"/>
      <c r="AL48" s="375"/>
      <c r="AM48" s="319"/>
      <c r="AN48" s="319"/>
      <c r="AO48" s="319"/>
      <c r="AP48" s="319"/>
      <c r="AQ48" s="319"/>
      <c r="AR48" s="319"/>
      <c r="AS48" s="319"/>
      <c r="AT48" s="291">
        <f t="shared" si="2"/>
        <v>0</v>
      </c>
      <c r="AU48" s="553">
        <v>466.5</v>
      </c>
      <c r="AV48" s="299">
        <f t="shared" si="3"/>
        <v>0</v>
      </c>
    </row>
    <row r="49" spans="1:48" ht="75" customHeight="1">
      <c r="A49" s="219" t="s">
        <v>34</v>
      </c>
      <c r="B49" s="5"/>
      <c r="C49" s="103" t="s">
        <v>195</v>
      </c>
      <c r="D49" s="319"/>
      <c r="E49" s="319">
        <f>D49*D27</f>
        <v>0</v>
      </c>
      <c r="F49" s="319"/>
      <c r="G49" s="319"/>
      <c r="H49" s="319"/>
      <c r="I49" s="319"/>
      <c r="J49" s="319"/>
      <c r="K49" s="319">
        <f>J49*J27</f>
        <v>0</v>
      </c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75"/>
      <c r="W49" s="375"/>
      <c r="X49" s="319"/>
      <c r="Y49" s="319"/>
      <c r="Z49" s="319">
        <f>Y49*Y27</f>
        <v>0</v>
      </c>
      <c r="AA49" s="319"/>
      <c r="AB49" s="375"/>
      <c r="AC49" s="500"/>
      <c r="AD49" s="375">
        <f t="shared" si="0"/>
        <v>0</v>
      </c>
      <c r="AE49" s="375"/>
      <c r="AF49" s="375">
        <f>AE49*AE27</f>
        <v>0</v>
      </c>
      <c r="AG49" s="375">
        <f t="shared" si="1"/>
        <v>0</v>
      </c>
      <c r="AH49" s="375"/>
      <c r="AI49" s="375"/>
      <c r="AJ49" s="375"/>
      <c r="AK49" s="375"/>
      <c r="AL49" s="375">
        <f>AK49*AK27</f>
        <v>0</v>
      </c>
      <c r="AM49" s="319"/>
      <c r="AN49" s="319"/>
      <c r="AO49" s="319"/>
      <c r="AP49" s="319"/>
      <c r="AQ49" s="319"/>
      <c r="AR49" s="319"/>
      <c r="AS49" s="319"/>
      <c r="AT49" s="291">
        <f t="shared" si="2"/>
        <v>0</v>
      </c>
      <c r="AU49" s="553">
        <v>795</v>
      </c>
      <c r="AV49" s="299">
        <f t="shared" si="3"/>
        <v>0</v>
      </c>
    </row>
    <row r="50" spans="1:48" ht="78" customHeight="1">
      <c r="A50" s="219" t="s">
        <v>35</v>
      </c>
      <c r="B50" s="5"/>
      <c r="C50" s="103" t="s">
        <v>197</v>
      </c>
      <c r="D50" s="319"/>
      <c r="E50" s="319">
        <f>D50*D27</f>
        <v>0</v>
      </c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75"/>
      <c r="W50" s="375"/>
      <c r="X50" s="319"/>
      <c r="Y50" s="319"/>
      <c r="Z50" s="319"/>
      <c r="AA50" s="319"/>
      <c r="AB50" s="375"/>
      <c r="AC50" s="500"/>
      <c r="AD50" s="375">
        <f t="shared" si="0"/>
        <v>0</v>
      </c>
      <c r="AE50" s="375"/>
      <c r="AF50" s="375">
        <f>AE50*AE27</f>
        <v>0</v>
      </c>
      <c r="AG50" s="375">
        <f>AF50/0.04*AU50</f>
        <v>0</v>
      </c>
      <c r="AH50" s="375"/>
      <c r="AI50" s="375"/>
      <c r="AJ50" s="375"/>
      <c r="AK50" s="375"/>
      <c r="AL50" s="375"/>
      <c r="AM50" s="319"/>
      <c r="AN50" s="319"/>
      <c r="AO50" s="319"/>
      <c r="AP50" s="319"/>
      <c r="AQ50" s="319"/>
      <c r="AR50" s="319"/>
      <c r="AS50" s="319"/>
      <c r="AT50" s="292">
        <f>(E50+H50+K50+N50+Q50+T50+W50+Z50+AC50+AF50+AI50+AL50+AO50+AQ50+AS50)/0.05</f>
        <v>0</v>
      </c>
      <c r="AU50" s="553">
        <v>11.25</v>
      </c>
      <c r="AV50" s="299">
        <f t="shared" si="3"/>
        <v>0</v>
      </c>
    </row>
    <row r="51" spans="1:48" ht="93" customHeight="1">
      <c r="A51" s="220" t="s">
        <v>217</v>
      </c>
      <c r="B51" s="8"/>
      <c r="C51" s="103" t="s">
        <v>195</v>
      </c>
      <c r="D51" s="319"/>
      <c r="E51" s="319"/>
      <c r="F51" s="319"/>
      <c r="G51" s="321"/>
      <c r="H51" s="321"/>
      <c r="I51" s="319"/>
      <c r="J51" s="321"/>
      <c r="K51" s="319"/>
      <c r="L51" s="319"/>
      <c r="M51" s="321"/>
      <c r="N51" s="319"/>
      <c r="O51" s="319"/>
      <c r="P51" s="321"/>
      <c r="Q51" s="321"/>
      <c r="R51" s="319"/>
      <c r="S51" s="321"/>
      <c r="T51" s="321"/>
      <c r="U51" s="319"/>
      <c r="V51" s="376"/>
      <c r="W51" s="376"/>
      <c r="X51" s="319"/>
      <c r="Y51" s="321"/>
      <c r="Z51" s="321"/>
      <c r="AA51" s="319"/>
      <c r="AB51" s="376"/>
      <c r="AC51" s="501"/>
      <c r="AD51" s="375">
        <f t="shared" si="0"/>
        <v>0</v>
      </c>
      <c r="AE51" s="376"/>
      <c r="AF51" s="376"/>
      <c r="AG51" s="375">
        <f t="shared" si="1"/>
        <v>0</v>
      </c>
      <c r="AH51" s="376"/>
      <c r="AI51" s="376"/>
      <c r="AJ51" s="375"/>
      <c r="AK51" s="376"/>
      <c r="AL51" s="376"/>
      <c r="AM51" s="319"/>
      <c r="AN51" s="321"/>
      <c r="AO51" s="321"/>
      <c r="AP51" s="321"/>
      <c r="AQ51" s="321"/>
      <c r="AR51" s="321"/>
      <c r="AS51" s="321"/>
      <c r="AT51" s="253">
        <f t="shared" si="2"/>
        <v>0</v>
      </c>
      <c r="AU51" s="552">
        <v>433.5</v>
      </c>
      <c r="AV51" s="299">
        <f t="shared" si="3"/>
        <v>0</v>
      </c>
    </row>
    <row r="52" spans="1:48" ht="87.75" customHeight="1">
      <c r="A52" s="221" t="s">
        <v>36</v>
      </c>
      <c r="B52" s="8"/>
      <c r="C52" s="103" t="s">
        <v>195</v>
      </c>
      <c r="D52" s="321"/>
      <c r="E52" s="321">
        <f>D52*D27</f>
        <v>0</v>
      </c>
      <c r="F52" s="319"/>
      <c r="G52" s="321">
        <v>2.5000000000000001E-2</v>
      </c>
      <c r="H52" s="321">
        <f>G52*G27</f>
        <v>0.55000000000000004</v>
      </c>
      <c r="I52" s="319"/>
      <c r="J52" s="321"/>
      <c r="K52" s="319"/>
      <c r="L52" s="319"/>
      <c r="M52" s="321"/>
      <c r="N52" s="319"/>
      <c r="O52" s="319"/>
      <c r="P52" s="321"/>
      <c r="Q52" s="321"/>
      <c r="R52" s="319"/>
      <c r="S52" s="321"/>
      <c r="T52" s="321"/>
      <c r="U52" s="319"/>
      <c r="V52" s="376"/>
      <c r="W52" s="376"/>
      <c r="X52" s="319"/>
      <c r="Y52" s="321"/>
      <c r="Z52" s="321"/>
      <c r="AA52" s="319"/>
      <c r="AB52" s="376"/>
      <c r="AC52" s="501"/>
      <c r="AD52" s="375">
        <f t="shared" si="0"/>
        <v>0</v>
      </c>
      <c r="AE52" s="376">
        <v>3.0000000000000001E-3</v>
      </c>
      <c r="AF52" s="376">
        <f>AE52*AE27</f>
        <v>0.252</v>
      </c>
      <c r="AG52" s="375">
        <f t="shared" si="1"/>
        <v>13.608000000000001</v>
      </c>
      <c r="AH52" s="376"/>
      <c r="AI52" s="376"/>
      <c r="AJ52" s="375"/>
      <c r="AK52" s="376"/>
      <c r="AL52" s="376"/>
      <c r="AM52" s="319"/>
      <c r="AN52" s="321"/>
      <c r="AO52" s="321"/>
      <c r="AP52" s="321"/>
      <c r="AQ52" s="321"/>
      <c r="AR52" s="321"/>
      <c r="AS52" s="321"/>
      <c r="AT52" s="253">
        <f t="shared" si="2"/>
        <v>0.80200000000000005</v>
      </c>
      <c r="AU52" s="552">
        <v>54</v>
      </c>
      <c r="AV52" s="299">
        <f t="shared" si="3"/>
        <v>43.308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2830.4703000000004</v>
      </c>
      <c r="AE53" s="17"/>
      <c r="AF53" s="17"/>
      <c r="AG53" s="17">
        <f>SUM(AG29:AG52)</f>
        <v>5541.706799999999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83</v>
      </c>
      <c r="AU53" s="17"/>
    </row>
    <row r="54" spans="1:48">
      <c r="A54" s="19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721" t="s">
        <v>8</v>
      </c>
      <c r="AU54" s="722"/>
      <c r="AV54" s="6"/>
    </row>
    <row r="55" spans="1:48">
      <c r="A55" s="12"/>
      <c r="B55" s="14"/>
      <c r="C55" s="4" t="s">
        <v>76</v>
      </c>
      <c r="D55" s="708" t="s">
        <v>18</v>
      </c>
      <c r="E55" s="709"/>
      <c r="F55" s="709"/>
      <c r="G55" s="709"/>
      <c r="H55" s="709"/>
      <c r="I55" s="709"/>
      <c r="J55" s="709"/>
      <c r="K55" s="709"/>
      <c r="L55" s="709"/>
      <c r="M55" s="709"/>
      <c r="N55" s="710"/>
      <c r="O55" s="261"/>
      <c r="P55" s="708" t="s">
        <v>19</v>
      </c>
      <c r="Q55" s="709"/>
      <c r="R55" s="709"/>
      <c r="S55" s="709"/>
      <c r="T55" s="709"/>
      <c r="U55" s="709"/>
      <c r="V55" s="709"/>
      <c r="W55" s="709"/>
      <c r="X55" s="709"/>
      <c r="Y55" s="709"/>
      <c r="Z55" s="709"/>
      <c r="AA55" s="709"/>
      <c r="AB55" s="710"/>
      <c r="AC55" s="708" t="s">
        <v>20</v>
      </c>
      <c r="AD55" s="709"/>
      <c r="AE55" s="709"/>
      <c r="AF55" s="709"/>
      <c r="AG55" s="709"/>
      <c r="AH55" s="710"/>
      <c r="AI55" s="708" t="s">
        <v>21</v>
      </c>
      <c r="AJ55" s="709"/>
      <c r="AK55" s="709"/>
      <c r="AL55" s="709"/>
      <c r="AM55" s="709"/>
      <c r="AN55" s="709"/>
      <c r="AO55" s="710"/>
      <c r="AP55" s="24" t="s">
        <v>16</v>
      </c>
      <c r="AQ55" s="23"/>
      <c r="AR55" s="23"/>
      <c r="AS55" s="16"/>
      <c r="AT55" s="716" t="s">
        <v>3</v>
      </c>
      <c r="AU55" s="717"/>
      <c r="AV55" s="6"/>
    </row>
    <row r="56" spans="1:48">
      <c r="A56" s="1"/>
      <c r="B56" s="4"/>
      <c r="C56" s="4" t="s">
        <v>75</v>
      </c>
      <c r="D56" s="711"/>
      <c r="E56" s="712"/>
      <c r="F56" s="712"/>
      <c r="G56" s="712"/>
      <c r="H56" s="712"/>
      <c r="I56" s="712"/>
      <c r="J56" s="712"/>
      <c r="K56" s="712"/>
      <c r="L56" s="712"/>
      <c r="M56" s="712"/>
      <c r="N56" s="713"/>
      <c r="O56" s="262"/>
      <c r="P56" s="711"/>
      <c r="Q56" s="712"/>
      <c r="R56" s="712"/>
      <c r="S56" s="712"/>
      <c r="T56" s="712"/>
      <c r="U56" s="712"/>
      <c r="V56" s="712"/>
      <c r="W56" s="712"/>
      <c r="X56" s="712"/>
      <c r="Y56" s="712"/>
      <c r="Z56" s="712"/>
      <c r="AA56" s="712"/>
      <c r="AB56" s="713"/>
      <c r="AC56" s="711"/>
      <c r="AD56" s="712"/>
      <c r="AE56" s="712"/>
      <c r="AF56" s="712"/>
      <c r="AG56" s="712"/>
      <c r="AH56" s="713"/>
      <c r="AI56" s="711"/>
      <c r="AJ56" s="712"/>
      <c r="AK56" s="712"/>
      <c r="AL56" s="712"/>
      <c r="AM56" s="712"/>
      <c r="AN56" s="712"/>
      <c r="AO56" s="713"/>
      <c r="AP56" s="26" t="s">
        <v>17</v>
      </c>
      <c r="AQ56" s="25"/>
      <c r="AR56" s="25"/>
      <c r="AS56" s="2"/>
      <c r="AT56" s="714" t="s">
        <v>57</v>
      </c>
      <c r="AU56" s="715"/>
      <c r="AV56" s="7"/>
    </row>
    <row r="57" spans="1:48" ht="27.75" customHeight="1">
      <c r="A57" s="1" t="s">
        <v>78</v>
      </c>
      <c r="B57" s="4" t="s">
        <v>79</v>
      </c>
      <c r="C57" s="4" t="s">
        <v>9</v>
      </c>
      <c r="D57" s="924" t="str">
        <f>D23</f>
        <v>каша овсяная молочная</v>
      </c>
      <c r="E57" s="925"/>
      <c r="F57" s="288"/>
      <c r="G57" s="924" t="str">
        <f>G23</f>
        <v>блины с сгущ</v>
      </c>
      <c r="H57" s="925"/>
      <c r="I57" s="288"/>
      <c r="J57" s="924" t="str">
        <f>J23</f>
        <v>йогурт</v>
      </c>
      <c r="K57" s="925"/>
      <c r="L57" s="288"/>
      <c r="M57" s="924" t="str">
        <f>M23</f>
        <v>пшен/ржаной</v>
      </c>
      <c r="N57" s="925"/>
      <c r="O57" s="288"/>
      <c r="P57" s="924" t="str">
        <f>P23</f>
        <v>чай с сахаром</v>
      </c>
      <c r="Q57" s="925"/>
      <c r="R57" s="288"/>
      <c r="S57" s="924">
        <f>S23</f>
        <v>0</v>
      </c>
      <c r="T57" s="925"/>
      <c r="U57" s="288"/>
      <c r="V57" s="683">
        <f>V23</f>
        <v>0</v>
      </c>
      <c r="W57" s="684"/>
      <c r="X57" s="288"/>
      <c r="Y57" s="924">
        <f>Y23</f>
        <v>0</v>
      </c>
      <c r="Z57" s="925"/>
      <c r="AA57" s="288"/>
      <c r="AB57" s="671" t="str">
        <f>AB23</f>
        <v>солянка мясная</v>
      </c>
      <c r="AC57" s="672"/>
      <c r="AD57" s="149"/>
      <c r="AE57" s="671" t="str">
        <f>AE23</f>
        <v>мясо тушеное</v>
      </c>
      <c r="AF57" s="672"/>
      <c r="AG57" s="149"/>
      <c r="AH57" s="671" t="str">
        <f>AH23</f>
        <v>пшен/ржаной</v>
      </c>
      <c r="AI57" s="672"/>
      <c r="AJ57" s="149"/>
      <c r="AK57" s="671" t="str">
        <f>AK23</f>
        <v>перловка рассыпчатая</v>
      </c>
      <c r="AL57" s="672"/>
      <c r="AM57" s="288"/>
      <c r="AN57" s="924">
        <f>AN23</f>
        <v>0</v>
      </c>
      <c r="AO57" s="925"/>
      <c r="AP57" s="924"/>
      <c r="AQ57" s="925"/>
      <c r="AR57" s="924"/>
      <c r="AS57" s="925"/>
      <c r="AT57" s="18"/>
      <c r="AU57" s="263"/>
      <c r="AV57" s="18"/>
    </row>
    <row r="58" spans="1:48" ht="27.75">
      <c r="A58" s="1"/>
      <c r="B58" s="4"/>
      <c r="C58" s="4" t="s">
        <v>10</v>
      </c>
      <c r="D58" s="926"/>
      <c r="E58" s="927"/>
      <c r="F58" s="289"/>
      <c r="G58" s="926"/>
      <c r="H58" s="927"/>
      <c r="I58" s="289"/>
      <c r="J58" s="926"/>
      <c r="K58" s="927"/>
      <c r="L58" s="289"/>
      <c r="M58" s="926"/>
      <c r="N58" s="927"/>
      <c r="O58" s="289"/>
      <c r="P58" s="926"/>
      <c r="Q58" s="927"/>
      <c r="R58" s="289"/>
      <c r="S58" s="926"/>
      <c r="T58" s="927"/>
      <c r="U58" s="289"/>
      <c r="V58" s="685"/>
      <c r="W58" s="686"/>
      <c r="X58" s="289"/>
      <c r="Y58" s="926"/>
      <c r="Z58" s="927"/>
      <c r="AA58" s="289"/>
      <c r="AB58" s="673"/>
      <c r="AC58" s="674"/>
      <c r="AD58" s="151"/>
      <c r="AE58" s="673"/>
      <c r="AF58" s="674"/>
      <c r="AG58" s="151"/>
      <c r="AH58" s="673"/>
      <c r="AI58" s="674"/>
      <c r="AJ58" s="151"/>
      <c r="AK58" s="673"/>
      <c r="AL58" s="674"/>
      <c r="AM58" s="289"/>
      <c r="AN58" s="926"/>
      <c r="AO58" s="927"/>
      <c r="AP58" s="926"/>
      <c r="AQ58" s="927"/>
      <c r="AR58" s="926"/>
      <c r="AS58" s="927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928"/>
      <c r="E59" s="929"/>
      <c r="F59" s="290"/>
      <c r="G59" s="928"/>
      <c r="H59" s="929"/>
      <c r="I59" s="290"/>
      <c r="J59" s="928"/>
      <c r="K59" s="929"/>
      <c r="L59" s="290"/>
      <c r="M59" s="928"/>
      <c r="N59" s="929"/>
      <c r="O59" s="290"/>
      <c r="P59" s="928"/>
      <c r="Q59" s="929"/>
      <c r="R59" s="290"/>
      <c r="S59" s="928"/>
      <c r="T59" s="929"/>
      <c r="U59" s="290"/>
      <c r="V59" s="687"/>
      <c r="W59" s="688"/>
      <c r="X59" s="290"/>
      <c r="Y59" s="928"/>
      <c r="Z59" s="929"/>
      <c r="AA59" s="290"/>
      <c r="AB59" s="675"/>
      <c r="AC59" s="676"/>
      <c r="AD59" s="153"/>
      <c r="AE59" s="675"/>
      <c r="AF59" s="676"/>
      <c r="AG59" s="153"/>
      <c r="AH59" s="675"/>
      <c r="AI59" s="676"/>
      <c r="AJ59" s="153"/>
      <c r="AK59" s="675"/>
      <c r="AL59" s="676"/>
      <c r="AM59" s="290"/>
      <c r="AN59" s="928"/>
      <c r="AO59" s="929"/>
      <c r="AP59" s="928"/>
      <c r="AQ59" s="929"/>
      <c r="AR59" s="928"/>
      <c r="AS59" s="929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73">
        <v>20</v>
      </c>
      <c r="W60" s="373">
        <v>21</v>
      </c>
      <c r="X60" s="27"/>
      <c r="Y60" s="27">
        <v>18</v>
      </c>
      <c r="Z60" s="27">
        <v>19</v>
      </c>
      <c r="AA60" s="27"/>
      <c r="AB60" s="497">
        <v>20</v>
      </c>
      <c r="AC60" s="374">
        <v>21</v>
      </c>
      <c r="AD60" s="374"/>
      <c r="AE60" s="374">
        <v>22</v>
      </c>
      <c r="AF60" s="374">
        <v>23</v>
      </c>
      <c r="AG60" s="374"/>
      <c r="AH60" s="374">
        <v>24</v>
      </c>
      <c r="AI60" s="374">
        <v>25</v>
      </c>
      <c r="AJ60" s="374"/>
      <c r="AK60" s="374">
        <v>26</v>
      </c>
      <c r="AL60" s="374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21" t="s">
        <v>390</v>
      </c>
      <c r="B61" s="10"/>
      <c r="C61" s="103" t="s">
        <v>195</v>
      </c>
      <c r="D61" s="314">
        <v>2.7E-2</v>
      </c>
      <c r="E61" s="314">
        <f>D61*D27</f>
        <v>0.59399999999999997</v>
      </c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77"/>
      <c r="W61" s="377"/>
      <c r="X61" s="314"/>
      <c r="Y61" s="314"/>
      <c r="Z61" s="314"/>
      <c r="AA61" s="314"/>
      <c r="AB61" s="503"/>
      <c r="AC61" s="504"/>
      <c r="AD61" s="503">
        <f>AC61*AU61</f>
        <v>0</v>
      </c>
      <c r="AE61" s="503"/>
      <c r="AF61" s="503"/>
      <c r="AG61" s="503">
        <f>AF61*AU61</f>
        <v>0</v>
      </c>
      <c r="AH61" s="503"/>
      <c r="AI61" s="503"/>
      <c r="AJ61" s="503"/>
      <c r="AK61" s="503"/>
      <c r="AL61" s="503"/>
      <c r="AM61" s="314"/>
      <c r="AN61" s="314"/>
      <c r="AO61" s="314"/>
      <c r="AP61" s="314"/>
      <c r="AQ61" s="314"/>
      <c r="AR61" s="314"/>
      <c r="AS61" s="314"/>
      <c r="AT61" s="293">
        <f>E61+H61+K61+N61+Q61+T61+W61+Z61+AC61+AF61+AI61+AL61+AO61+AQ61+AS61</f>
        <v>0.59399999999999997</v>
      </c>
      <c r="AU61" s="554">
        <v>63</v>
      </c>
      <c r="AV61" s="303">
        <f>AT61*AU61</f>
        <v>37.421999999999997</v>
      </c>
    </row>
    <row r="62" spans="1:48" ht="60.75" customHeight="1">
      <c r="A62" s="222" t="s">
        <v>392</v>
      </c>
      <c r="B62" s="8"/>
      <c r="C62" s="103" t="s">
        <v>195</v>
      </c>
      <c r="D62" s="287"/>
      <c r="E62" s="287"/>
      <c r="F62" s="314"/>
      <c r="G62" s="287"/>
      <c r="H62" s="287"/>
      <c r="I62" s="314"/>
      <c r="J62" s="287"/>
      <c r="K62" s="287"/>
      <c r="L62" s="314"/>
      <c r="M62" s="287"/>
      <c r="N62" s="287"/>
      <c r="O62" s="314"/>
      <c r="P62" s="287"/>
      <c r="Q62" s="287"/>
      <c r="R62" s="314"/>
      <c r="S62" s="287"/>
      <c r="T62" s="287"/>
      <c r="U62" s="314"/>
      <c r="V62" s="318"/>
      <c r="W62" s="318">
        <f>V62*V27</f>
        <v>0</v>
      </c>
      <c r="X62" s="314"/>
      <c r="Y62" s="287"/>
      <c r="Z62" s="287"/>
      <c r="AA62" s="314"/>
      <c r="AB62" s="376"/>
      <c r="AC62" s="501"/>
      <c r="AD62" s="503">
        <f t="shared" ref="AD62:AD92" si="4">AC62*AU62</f>
        <v>0</v>
      </c>
      <c r="AE62" s="376"/>
      <c r="AF62" s="376"/>
      <c r="AG62" s="503">
        <f t="shared" ref="AG62:AG93" si="5">AF62*AU62</f>
        <v>0</v>
      </c>
      <c r="AH62" s="376"/>
      <c r="AI62" s="376"/>
      <c r="AJ62" s="503"/>
      <c r="AK62" s="376">
        <v>0.04</v>
      </c>
      <c r="AL62" s="376">
        <f>AK62*AK27</f>
        <v>3.36</v>
      </c>
      <c r="AM62" s="314"/>
      <c r="AN62" s="287"/>
      <c r="AO62" s="287"/>
      <c r="AP62" s="287"/>
      <c r="AQ62" s="287"/>
      <c r="AR62" s="287"/>
      <c r="AS62" s="287"/>
      <c r="AT62" s="293">
        <f t="shared" ref="AT62:AT97" si="6">E62+H62+K62+N62+Q62+T62+W62+Z62+AC62+AF62+AI62+AL62+AO62+AQ62+AS62</f>
        <v>3.36</v>
      </c>
      <c r="AU62" s="555">
        <v>51</v>
      </c>
      <c r="AV62" s="303">
        <f t="shared" ref="AV62:AV97" si="7">AT62*AU62</f>
        <v>171.35999999999999</v>
      </c>
    </row>
    <row r="63" spans="1:48" ht="59.25" customHeight="1">
      <c r="A63" s="221" t="s">
        <v>40</v>
      </c>
      <c r="B63" s="5"/>
      <c r="C63" s="103" t="s">
        <v>195</v>
      </c>
      <c r="D63" s="286"/>
      <c r="E63" s="286">
        <f>D63*D27</f>
        <v>0</v>
      </c>
      <c r="F63" s="314"/>
      <c r="G63" s="286"/>
      <c r="H63" s="286"/>
      <c r="I63" s="314"/>
      <c r="J63" s="286"/>
      <c r="K63" s="286"/>
      <c r="L63" s="314"/>
      <c r="M63" s="286"/>
      <c r="N63" s="286"/>
      <c r="O63" s="314"/>
      <c r="P63" s="286"/>
      <c r="Q63" s="286"/>
      <c r="R63" s="314"/>
      <c r="S63" s="286"/>
      <c r="T63" s="286"/>
      <c r="U63" s="314"/>
      <c r="V63" s="317"/>
      <c r="W63" s="317"/>
      <c r="X63" s="314"/>
      <c r="Y63" s="286"/>
      <c r="Z63" s="286"/>
      <c r="AA63" s="314"/>
      <c r="AB63" s="375"/>
      <c r="AC63" s="500"/>
      <c r="AD63" s="503">
        <f t="shared" si="4"/>
        <v>0</v>
      </c>
      <c r="AE63" s="375"/>
      <c r="AF63" s="375">
        <f>AE63*AE27</f>
        <v>0</v>
      </c>
      <c r="AG63" s="503">
        <f t="shared" si="5"/>
        <v>0</v>
      </c>
      <c r="AH63" s="375"/>
      <c r="AI63" s="375"/>
      <c r="AJ63" s="503"/>
      <c r="AK63" s="375"/>
      <c r="AL63" s="375"/>
      <c r="AM63" s="314"/>
      <c r="AN63" s="286"/>
      <c r="AO63" s="286"/>
      <c r="AP63" s="286"/>
      <c r="AQ63" s="286"/>
      <c r="AR63" s="286"/>
      <c r="AS63" s="286"/>
      <c r="AT63" s="293">
        <f t="shared" si="6"/>
        <v>0</v>
      </c>
      <c r="AU63" s="556">
        <v>61.5</v>
      </c>
      <c r="AV63" s="303">
        <f t="shared" si="7"/>
        <v>0</v>
      </c>
    </row>
    <row r="64" spans="1:48" ht="60">
      <c r="A64" s="219" t="s">
        <v>41</v>
      </c>
      <c r="B64" s="5"/>
      <c r="C64" s="103" t="s">
        <v>195</v>
      </c>
      <c r="D64" s="286"/>
      <c r="E64" s="286">
        <f>D64*D27</f>
        <v>0</v>
      </c>
      <c r="F64" s="314"/>
      <c r="G64" s="286"/>
      <c r="H64" s="286">
        <f>G64*G27</f>
        <v>0</v>
      </c>
      <c r="I64" s="314"/>
      <c r="J64" s="286"/>
      <c r="K64" s="286"/>
      <c r="L64" s="314"/>
      <c r="M64" s="286"/>
      <c r="N64" s="286"/>
      <c r="O64" s="314"/>
      <c r="P64" s="286"/>
      <c r="Q64" s="286"/>
      <c r="R64" s="314"/>
      <c r="S64" s="286"/>
      <c r="T64" s="286"/>
      <c r="U64" s="314"/>
      <c r="V64" s="317"/>
      <c r="W64" s="317">
        <f>V64*V27</f>
        <v>0</v>
      </c>
      <c r="X64" s="314"/>
      <c r="Y64" s="286"/>
      <c r="Z64" s="286"/>
      <c r="AA64" s="314"/>
      <c r="AB64" s="375"/>
      <c r="AC64" s="500"/>
      <c r="AD64" s="503">
        <f t="shared" si="4"/>
        <v>0</v>
      </c>
      <c r="AE64" s="375"/>
      <c r="AF64" s="375">
        <f>AE64*AE27</f>
        <v>0</v>
      </c>
      <c r="AG64" s="503">
        <f t="shared" si="5"/>
        <v>0</v>
      </c>
      <c r="AH64" s="375"/>
      <c r="AI64" s="375"/>
      <c r="AJ64" s="503"/>
      <c r="AK64" s="375"/>
      <c r="AL64" s="375">
        <f>AK64*AK27</f>
        <v>0</v>
      </c>
      <c r="AM64" s="314"/>
      <c r="AN64" s="286"/>
      <c r="AO64" s="286"/>
      <c r="AP64" s="286"/>
      <c r="AQ64" s="286"/>
      <c r="AR64" s="286"/>
      <c r="AS64" s="286"/>
      <c r="AT64" s="294">
        <f t="shared" si="6"/>
        <v>0</v>
      </c>
      <c r="AU64" s="556">
        <v>105</v>
      </c>
      <c r="AV64" s="303">
        <f t="shared" si="7"/>
        <v>0</v>
      </c>
    </row>
    <row r="65" spans="1:48" ht="59.25">
      <c r="A65" s="219" t="s">
        <v>313</v>
      </c>
      <c r="B65" s="5"/>
      <c r="C65" s="103" t="s">
        <v>195</v>
      </c>
      <c r="D65" s="286"/>
      <c r="E65" s="286">
        <f>D65*D27</f>
        <v>0</v>
      </c>
      <c r="F65" s="314"/>
      <c r="G65" s="286"/>
      <c r="H65" s="286"/>
      <c r="I65" s="314"/>
      <c r="J65" s="286"/>
      <c r="K65" s="286"/>
      <c r="L65" s="314"/>
      <c r="M65" s="286"/>
      <c r="N65" s="286"/>
      <c r="O65" s="314"/>
      <c r="P65" s="286"/>
      <c r="Q65" s="286"/>
      <c r="R65" s="314"/>
      <c r="S65" s="286"/>
      <c r="T65" s="286"/>
      <c r="U65" s="314"/>
      <c r="V65" s="317"/>
      <c r="W65" s="317"/>
      <c r="X65" s="314"/>
      <c r="Y65" s="286"/>
      <c r="Z65" s="286"/>
      <c r="AA65" s="314"/>
      <c r="AB65" s="375"/>
      <c r="AC65" s="500"/>
      <c r="AD65" s="503">
        <f t="shared" si="4"/>
        <v>0</v>
      </c>
      <c r="AE65" s="375"/>
      <c r="AF65" s="375"/>
      <c r="AG65" s="503">
        <f t="shared" si="5"/>
        <v>0</v>
      </c>
      <c r="AH65" s="375"/>
      <c r="AI65" s="375"/>
      <c r="AJ65" s="503"/>
      <c r="AK65" s="375"/>
      <c r="AL65" s="375"/>
      <c r="AM65" s="314"/>
      <c r="AN65" s="286"/>
      <c r="AO65" s="286"/>
      <c r="AP65" s="286"/>
      <c r="AQ65" s="286"/>
      <c r="AR65" s="286"/>
      <c r="AS65" s="286"/>
      <c r="AT65" s="293">
        <f t="shared" si="6"/>
        <v>0</v>
      </c>
      <c r="AU65" s="556">
        <v>73.5</v>
      </c>
      <c r="AV65" s="303">
        <f t="shared" si="7"/>
        <v>0</v>
      </c>
    </row>
    <row r="66" spans="1:48" ht="69.75" customHeight="1">
      <c r="A66" s="219" t="s">
        <v>286</v>
      </c>
      <c r="B66" s="5"/>
      <c r="C66" s="103" t="s">
        <v>195</v>
      </c>
      <c r="D66" s="286"/>
      <c r="E66" s="286"/>
      <c r="F66" s="314"/>
      <c r="G66" s="286"/>
      <c r="H66" s="286"/>
      <c r="I66" s="314"/>
      <c r="J66" s="286"/>
      <c r="K66" s="286"/>
      <c r="L66" s="314"/>
      <c r="M66" s="286"/>
      <c r="N66" s="286"/>
      <c r="O66" s="314"/>
      <c r="P66" s="286"/>
      <c r="Q66" s="286"/>
      <c r="R66" s="314"/>
      <c r="S66" s="286"/>
      <c r="T66" s="286"/>
      <c r="U66" s="314"/>
      <c r="V66" s="317"/>
      <c r="W66" s="317"/>
      <c r="X66" s="314"/>
      <c r="Y66" s="286"/>
      <c r="Z66" s="286"/>
      <c r="AA66" s="314"/>
      <c r="AB66" s="375"/>
      <c r="AC66" s="500">
        <f>AB66*AB27</f>
        <v>0</v>
      </c>
      <c r="AD66" s="503">
        <f t="shared" si="4"/>
        <v>0</v>
      </c>
      <c r="AE66" s="375"/>
      <c r="AF66" s="375"/>
      <c r="AG66" s="503">
        <f t="shared" si="5"/>
        <v>0</v>
      </c>
      <c r="AH66" s="375"/>
      <c r="AI66" s="375"/>
      <c r="AJ66" s="503"/>
      <c r="AK66" s="375"/>
      <c r="AL66" s="375"/>
      <c r="AM66" s="314"/>
      <c r="AN66" s="286"/>
      <c r="AO66" s="286"/>
      <c r="AP66" s="286"/>
      <c r="AQ66" s="286"/>
      <c r="AR66" s="286"/>
      <c r="AS66" s="286"/>
      <c r="AT66" s="293">
        <f t="shared" si="6"/>
        <v>0</v>
      </c>
      <c r="AU66" s="556">
        <v>70.5</v>
      </c>
      <c r="AV66" s="303">
        <f t="shared" si="7"/>
        <v>0</v>
      </c>
    </row>
    <row r="67" spans="1:48" ht="75" customHeight="1">
      <c r="A67" s="283" t="s">
        <v>328</v>
      </c>
      <c r="B67" s="5"/>
      <c r="C67" s="103" t="s">
        <v>195</v>
      </c>
      <c r="D67" s="286"/>
      <c r="E67" s="286">
        <f>D67*D27</f>
        <v>0</v>
      </c>
      <c r="F67" s="314"/>
      <c r="G67" s="286"/>
      <c r="H67" s="286">
        <f>G67*G27</f>
        <v>0</v>
      </c>
      <c r="I67" s="314"/>
      <c r="J67" s="286"/>
      <c r="K67" s="286"/>
      <c r="L67" s="314"/>
      <c r="M67" s="286"/>
      <c r="N67" s="286"/>
      <c r="O67" s="314"/>
      <c r="P67" s="286"/>
      <c r="Q67" s="286"/>
      <c r="R67" s="314"/>
      <c r="S67" s="286"/>
      <c r="T67" s="286"/>
      <c r="U67" s="314"/>
      <c r="V67" s="317"/>
      <c r="W67" s="317"/>
      <c r="X67" s="314"/>
      <c r="Y67" s="286"/>
      <c r="Z67" s="286"/>
      <c r="AA67" s="314"/>
      <c r="AB67" s="375"/>
      <c r="AC67" s="500"/>
      <c r="AD67" s="503">
        <f t="shared" si="4"/>
        <v>0</v>
      </c>
      <c r="AE67" s="375"/>
      <c r="AF67" s="375"/>
      <c r="AG67" s="503">
        <f t="shared" si="5"/>
        <v>0</v>
      </c>
      <c r="AH67" s="375"/>
      <c r="AI67" s="375"/>
      <c r="AJ67" s="503"/>
      <c r="AK67" s="375"/>
      <c r="AL67" s="375"/>
      <c r="AM67" s="314"/>
      <c r="AN67" s="286"/>
      <c r="AO67" s="286"/>
      <c r="AP67" s="286"/>
      <c r="AQ67" s="286"/>
      <c r="AR67" s="286"/>
      <c r="AS67" s="286"/>
      <c r="AT67" s="294">
        <f t="shared" si="6"/>
        <v>0</v>
      </c>
      <c r="AU67" s="556">
        <v>70.5</v>
      </c>
      <c r="AV67" s="303">
        <f t="shared" si="7"/>
        <v>0</v>
      </c>
    </row>
    <row r="68" spans="1:48" ht="59.25">
      <c r="A68" s="219" t="s">
        <v>43</v>
      </c>
      <c r="B68" s="5"/>
      <c r="C68" s="103" t="s">
        <v>195</v>
      </c>
      <c r="D68" s="286"/>
      <c r="E68" s="286"/>
      <c r="F68" s="314"/>
      <c r="G68" s="286"/>
      <c r="H68" s="286"/>
      <c r="I68" s="314"/>
      <c r="J68" s="286"/>
      <c r="K68" s="286"/>
      <c r="L68" s="314"/>
      <c r="M68" s="286"/>
      <c r="N68" s="286"/>
      <c r="O68" s="314"/>
      <c r="P68" s="286"/>
      <c r="Q68" s="286"/>
      <c r="R68" s="314"/>
      <c r="S68" s="286"/>
      <c r="T68" s="286"/>
      <c r="U68" s="314"/>
      <c r="V68" s="317"/>
      <c r="W68" s="317"/>
      <c r="X68" s="314"/>
      <c r="Y68" s="286"/>
      <c r="Z68" s="286"/>
      <c r="AA68" s="314"/>
      <c r="AB68" s="375"/>
      <c r="AC68" s="500"/>
      <c r="AD68" s="503">
        <f t="shared" si="4"/>
        <v>0</v>
      </c>
      <c r="AE68" s="375"/>
      <c r="AF68" s="375"/>
      <c r="AG68" s="503">
        <f t="shared" si="5"/>
        <v>0</v>
      </c>
      <c r="AH68" s="375"/>
      <c r="AI68" s="375"/>
      <c r="AJ68" s="503"/>
      <c r="AK68" s="375"/>
      <c r="AL68" s="375"/>
      <c r="AM68" s="314"/>
      <c r="AN68" s="286"/>
      <c r="AO68" s="286"/>
      <c r="AP68" s="286"/>
      <c r="AQ68" s="286"/>
      <c r="AR68" s="286"/>
      <c r="AS68" s="286"/>
      <c r="AT68" s="293">
        <f t="shared" si="6"/>
        <v>0</v>
      </c>
      <c r="AU68" s="556"/>
      <c r="AV68" s="303">
        <f t="shared" si="7"/>
        <v>0</v>
      </c>
    </row>
    <row r="69" spans="1:48" ht="59.25">
      <c r="A69" s="219" t="s">
        <v>341</v>
      </c>
      <c r="B69" s="5"/>
      <c r="C69" s="103" t="s">
        <v>195</v>
      </c>
      <c r="D69" s="286"/>
      <c r="E69" s="286"/>
      <c r="F69" s="314"/>
      <c r="G69" s="286"/>
      <c r="H69" s="286"/>
      <c r="I69" s="314"/>
      <c r="J69" s="286"/>
      <c r="K69" s="286"/>
      <c r="L69" s="314"/>
      <c r="M69" s="286"/>
      <c r="N69" s="286"/>
      <c r="O69" s="314"/>
      <c r="P69" s="286"/>
      <c r="Q69" s="286"/>
      <c r="R69" s="314"/>
      <c r="S69" s="286"/>
      <c r="T69" s="286"/>
      <c r="U69" s="314"/>
      <c r="V69" s="317"/>
      <c r="W69" s="317">
        <f>V69*V27</f>
        <v>0</v>
      </c>
      <c r="X69" s="314"/>
      <c r="Y69" s="286"/>
      <c r="Z69" s="286"/>
      <c r="AA69" s="314"/>
      <c r="AB69" s="375"/>
      <c r="AC69" s="500">
        <f>AB69*AB27</f>
        <v>0</v>
      </c>
      <c r="AD69" s="503">
        <f t="shared" si="4"/>
        <v>0</v>
      </c>
      <c r="AE69" s="375"/>
      <c r="AF69" s="375"/>
      <c r="AG69" s="503">
        <f t="shared" si="5"/>
        <v>0</v>
      </c>
      <c r="AH69" s="375"/>
      <c r="AI69" s="375"/>
      <c r="AJ69" s="503"/>
      <c r="AK69" s="375"/>
      <c r="AL69" s="375"/>
      <c r="AM69" s="314"/>
      <c r="AN69" s="286"/>
      <c r="AO69" s="286"/>
      <c r="AP69" s="286"/>
      <c r="AQ69" s="286"/>
      <c r="AR69" s="286"/>
      <c r="AS69" s="286"/>
      <c r="AT69" s="293">
        <f t="shared" si="6"/>
        <v>0</v>
      </c>
      <c r="AU69" s="556">
        <v>180</v>
      </c>
      <c r="AV69" s="303">
        <f t="shared" si="7"/>
        <v>0</v>
      </c>
    </row>
    <row r="70" spans="1:48" ht="63" customHeight="1">
      <c r="A70" s="219" t="s">
        <v>44</v>
      </c>
      <c r="B70" s="5"/>
      <c r="C70" s="103" t="s">
        <v>195</v>
      </c>
      <c r="D70" s="286"/>
      <c r="E70" s="286"/>
      <c r="F70" s="314"/>
      <c r="G70" s="286"/>
      <c r="H70" s="286"/>
      <c r="I70" s="314"/>
      <c r="J70" s="286"/>
      <c r="K70" s="286"/>
      <c r="L70" s="314"/>
      <c r="M70" s="286"/>
      <c r="N70" s="286"/>
      <c r="O70" s="314"/>
      <c r="P70" s="286"/>
      <c r="Q70" s="286"/>
      <c r="R70" s="314"/>
      <c r="S70" s="286"/>
      <c r="T70" s="286"/>
      <c r="U70" s="314"/>
      <c r="V70" s="317"/>
      <c r="W70" s="317"/>
      <c r="X70" s="314"/>
      <c r="Y70" s="286"/>
      <c r="Z70" s="286"/>
      <c r="AA70" s="314"/>
      <c r="AB70" s="375"/>
      <c r="AC70" s="500"/>
      <c r="AD70" s="503">
        <f t="shared" si="4"/>
        <v>0</v>
      </c>
      <c r="AE70" s="375"/>
      <c r="AF70" s="375"/>
      <c r="AG70" s="503">
        <f t="shared" si="5"/>
        <v>0</v>
      </c>
      <c r="AH70" s="375"/>
      <c r="AI70" s="375"/>
      <c r="AJ70" s="503"/>
      <c r="AK70" s="375"/>
      <c r="AL70" s="375"/>
      <c r="AM70" s="314"/>
      <c r="AN70" s="286"/>
      <c r="AO70" s="286"/>
      <c r="AP70" s="286"/>
      <c r="AQ70" s="286"/>
      <c r="AR70" s="286"/>
      <c r="AS70" s="286"/>
      <c r="AT70" s="293">
        <f t="shared" si="6"/>
        <v>0</v>
      </c>
      <c r="AU70" s="556"/>
      <c r="AV70" s="303">
        <f t="shared" si="7"/>
        <v>0</v>
      </c>
    </row>
    <row r="71" spans="1:48" ht="60.75" customHeight="1">
      <c r="A71" s="219" t="s">
        <v>314</v>
      </c>
      <c r="B71" s="5"/>
      <c r="C71" s="103" t="s">
        <v>195</v>
      </c>
      <c r="D71" s="286">
        <v>7.0000000000000001E-3</v>
      </c>
      <c r="E71" s="286">
        <f>D71*D27</f>
        <v>0.154</v>
      </c>
      <c r="F71" s="314"/>
      <c r="G71" s="286">
        <v>1E-3</v>
      </c>
      <c r="H71" s="286">
        <f>G71*G27</f>
        <v>2.1999999999999999E-2</v>
      </c>
      <c r="I71" s="314"/>
      <c r="J71" s="286"/>
      <c r="K71" s="286"/>
      <c r="L71" s="314"/>
      <c r="M71" s="286"/>
      <c r="N71" s="286"/>
      <c r="O71" s="314"/>
      <c r="P71" s="286">
        <v>1.2E-2</v>
      </c>
      <c r="Q71" s="286">
        <f>P71*P27</f>
        <v>1.272</v>
      </c>
      <c r="R71" s="314"/>
      <c r="S71" s="286"/>
      <c r="T71" s="286"/>
      <c r="U71" s="314"/>
      <c r="V71" s="317"/>
      <c r="W71" s="317"/>
      <c r="X71" s="314"/>
      <c r="Y71" s="286"/>
      <c r="Z71" s="286">
        <f>Y71*Y27</f>
        <v>0</v>
      </c>
      <c r="AA71" s="314"/>
      <c r="AB71" s="375"/>
      <c r="AC71" s="500">
        <f>AB71*AB27</f>
        <v>0</v>
      </c>
      <c r="AD71" s="503">
        <f t="shared" si="4"/>
        <v>0</v>
      </c>
      <c r="AE71" s="375"/>
      <c r="AF71" s="375">
        <f>AE71*AE27</f>
        <v>0</v>
      </c>
      <c r="AG71" s="503">
        <f t="shared" si="5"/>
        <v>0</v>
      </c>
      <c r="AH71" s="375"/>
      <c r="AI71" s="375"/>
      <c r="AJ71" s="503"/>
      <c r="AK71" s="375"/>
      <c r="AL71" s="375">
        <f>AK71*AK27</f>
        <v>0</v>
      </c>
      <c r="AM71" s="314"/>
      <c r="AN71" s="286"/>
      <c r="AO71" s="286"/>
      <c r="AP71" s="286"/>
      <c r="AQ71" s="286"/>
      <c r="AR71" s="286"/>
      <c r="AS71" s="286"/>
      <c r="AT71" s="294">
        <f>E71+H71+K71+N71+Q71+T71+W71+Z71+AC71+AF71+AI71+AL71+AO71+AQ71+AS71</f>
        <v>1.448</v>
      </c>
      <c r="AU71" s="556">
        <v>102</v>
      </c>
      <c r="AV71" s="303">
        <f t="shared" si="7"/>
        <v>147.696</v>
      </c>
    </row>
    <row r="72" spans="1:48" ht="64.5" customHeight="1">
      <c r="A72" s="219" t="s">
        <v>46</v>
      </c>
      <c r="B72" s="5"/>
      <c r="C72" s="103" t="s">
        <v>195</v>
      </c>
      <c r="D72" s="286"/>
      <c r="E72" s="286"/>
      <c r="F72" s="314"/>
      <c r="G72" s="286"/>
      <c r="H72" s="286"/>
      <c r="I72" s="314"/>
      <c r="J72" s="286"/>
      <c r="K72" s="286"/>
      <c r="L72" s="314"/>
      <c r="M72" s="286"/>
      <c r="N72" s="286"/>
      <c r="O72" s="314"/>
      <c r="P72" s="286"/>
      <c r="Q72" s="286"/>
      <c r="R72" s="314"/>
      <c r="S72" s="286"/>
      <c r="T72" s="286"/>
      <c r="U72" s="314"/>
      <c r="V72" s="317"/>
      <c r="W72" s="317"/>
      <c r="X72" s="314"/>
      <c r="Y72" s="286"/>
      <c r="Z72" s="286"/>
      <c r="AA72" s="314"/>
      <c r="AB72" s="375"/>
      <c r="AC72" s="500"/>
      <c r="AD72" s="503">
        <f t="shared" si="4"/>
        <v>0</v>
      </c>
      <c r="AE72" s="375"/>
      <c r="AF72" s="375"/>
      <c r="AG72" s="503">
        <f t="shared" si="5"/>
        <v>0</v>
      </c>
      <c r="AH72" s="375"/>
      <c r="AI72" s="375"/>
      <c r="AJ72" s="503"/>
      <c r="AK72" s="375"/>
      <c r="AL72" s="375"/>
      <c r="AM72" s="314"/>
      <c r="AN72" s="286"/>
      <c r="AO72" s="286"/>
      <c r="AP72" s="286"/>
      <c r="AQ72" s="286"/>
      <c r="AR72" s="286"/>
      <c r="AS72" s="286"/>
      <c r="AT72" s="293">
        <f t="shared" si="6"/>
        <v>0</v>
      </c>
      <c r="AU72" s="556"/>
      <c r="AV72" s="303">
        <f t="shared" si="7"/>
        <v>0</v>
      </c>
    </row>
    <row r="73" spans="1:48" ht="59.25">
      <c r="A73" s="219" t="s">
        <v>47</v>
      </c>
      <c r="B73" s="5"/>
      <c r="C73" s="103" t="s">
        <v>195</v>
      </c>
      <c r="D73" s="286"/>
      <c r="E73" s="286"/>
      <c r="F73" s="314"/>
      <c r="G73" s="286"/>
      <c r="H73" s="286"/>
      <c r="I73" s="314"/>
      <c r="J73" s="286"/>
      <c r="K73" s="286"/>
      <c r="L73" s="314"/>
      <c r="M73" s="286"/>
      <c r="N73" s="286"/>
      <c r="O73" s="314"/>
      <c r="P73" s="286"/>
      <c r="Q73" s="286"/>
      <c r="R73" s="314"/>
      <c r="S73" s="286"/>
      <c r="T73" s="286"/>
      <c r="U73" s="314"/>
      <c r="V73" s="317"/>
      <c r="W73" s="317"/>
      <c r="X73" s="314"/>
      <c r="Y73" s="286"/>
      <c r="Z73" s="286"/>
      <c r="AA73" s="314"/>
      <c r="AB73" s="375"/>
      <c r="AC73" s="500"/>
      <c r="AD73" s="503">
        <f t="shared" si="4"/>
        <v>0</v>
      </c>
      <c r="AE73" s="375"/>
      <c r="AF73" s="375"/>
      <c r="AG73" s="503">
        <f t="shared" si="5"/>
        <v>0</v>
      </c>
      <c r="AH73" s="375"/>
      <c r="AI73" s="375"/>
      <c r="AJ73" s="503"/>
      <c r="AK73" s="375"/>
      <c r="AL73" s="375"/>
      <c r="AM73" s="314"/>
      <c r="AN73" s="286"/>
      <c r="AO73" s="286"/>
      <c r="AP73" s="286"/>
      <c r="AQ73" s="286"/>
      <c r="AR73" s="286"/>
      <c r="AS73" s="286"/>
      <c r="AT73" s="293">
        <f t="shared" si="6"/>
        <v>0</v>
      </c>
      <c r="AU73" s="556">
        <v>135</v>
      </c>
      <c r="AV73" s="303">
        <f t="shared" si="7"/>
        <v>0</v>
      </c>
    </row>
    <row r="74" spans="1:48" ht="137.25">
      <c r="A74" s="219" t="s">
        <v>225</v>
      </c>
      <c r="B74" s="5"/>
      <c r="C74" s="103" t="s">
        <v>195</v>
      </c>
      <c r="D74" s="286"/>
      <c r="E74" s="286"/>
      <c r="F74" s="314"/>
      <c r="G74" s="286"/>
      <c r="H74" s="286"/>
      <c r="I74" s="314"/>
      <c r="J74" s="286"/>
      <c r="K74" s="286"/>
      <c r="L74" s="314"/>
      <c r="M74" s="286"/>
      <c r="N74" s="286"/>
      <c r="O74" s="314"/>
      <c r="P74" s="286"/>
      <c r="Q74" s="286"/>
      <c r="R74" s="314"/>
      <c r="S74" s="286"/>
      <c r="T74" s="286"/>
      <c r="U74" s="314"/>
      <c r="V74" s="317"/>
      <c r="W74" s="317"/>
      <c r="X74" s="314"/>
      <c r="Y74" s="286"/>
      <c r="Z74" s="286"/>
      <c r="AA74" s="314"/>
      <c r="AB74" s="375"/>
      <c r="AC74" s="500"/>
      <c r="AD74" s="503">
        <f t="shared" si="4"/>
        <v>0</v>
      </c>
      <c r="AE74" s="375"/>
      <c r="AF74" s="375"/>
      <c r="AG74" s="503">
        <f t="shared" si="5"/>
        <v>0</v>
      </c>
      <c r="AH74" s="375"/>
      <c r="AI74" s="375"/>
      <c r="AJ74" s="503"/>
      <c r="AK74" s="375"/>
      <c r="AL74" s="375"/>
      <c r="AM74" s="314"/>
      <c r="AN74" s="286"/>
      <c r="AO74" s="286"/>
      <c r="AP74" s="286"/>
      <c r="AQ74" s="286"/>
      <c r="AR74" s="286"/>
      <c r="AS74" s="286"/>
      <c r="AT74" s="293">
        <f t="shared" si="6"/>
        <v>0</v>
      </c>
      <c r="AU74" s="556"/>
      <c r="AV74" s="303">
        <f t="shared" si="7"/>
        <v>0</v>
      </c>
    </row>
    <row r="75" spans="1:48" ht="75.75" customHeight="1">
      <c r="A75" s="219" t="s">
        <v>391</v>
      </c>
      <c r="B75" s="5"/>
      <c r="C75" s="103" t="s">
        <v>195</v>
      </c>
      <c r="D75" s="286"/>
      <c r="E75" s="286"/>
      <c r="F75" s="286">
        <f>E75</f>
        <v>0</v>
      </c>
      <c r="G75" s="286"/>
      <c r="H75" s="286">
        <f>G75*G27</f>
        <v>0</v>
      </c>
      <c r="I75" s="314"/>
      <c r="J75" s="286"/>
      <c r="K75" s="286">
        <f>J75*J27</f>
        <v>0</v>
      </c>
      <c r="L75" s="314"/>
      <c r="M75" s="286"/>
      <c r="N75" s="286"/>
      <c r="O75" s="314"/>
      <c r="P75" s="286"/>
      <c r="Q75" s="286"/>
      <c r="R75" s="314"/>
      <c r="S75" s="286"/>
      <c r="T75" s="286"/>
      <c r="U75" s="314"/>
      <c r="V75" s="317"/>
      <c r="W75" s="317"/>
      <c r="X75" s="314"/>
      <c r="Y75" s="286"/>
      <c r="Z75" s="286">
        <f>Y75*Y27</f>
        <v>0</v>
      </c>
      <c r="AA75" s="314"/>
      <c r="AB75" s="375">
        <v>6.0000000000000001E-3</v>
      </c>
      <c r="AC75" s="500">
        <f>AB75*AB27</f>
        <v>0.504</v>
      </c>
      <c r="AD75" s="503">
        <f t="shared" si="4"/>
        <v>113.4</v>
      </c>
      <c r="AE75" s="375"/>
      <c r="AF75" s="375"/>
      <c r="AG75" s="503">
        <f t="shared" si="5"/>
        <v>0</v>
      </c>
      <c r="AH75" s="375"/>
      <c r="AI75" s="375"/>
      <c r="AJ75" s="503"/>
      <c r="AK75" s="375"/>
      <c r="AL75" s="375"/>
      <c r="AM75" s="314"/>
      <c r="AN75" s="286"/>
      <c r="AO75" s="286"/>
      <c r="AP75" s="286"/>
      <c r="AQ75" s="286"/>
      <c r="AR75" s="286"/>
      <c r="AS75" s="286"/>
      <c r="AT75" s="293">
        <f t="shared" si="6"/>
        <v>0.504</v>
      </c>
      <c r="AU75" s="556">
        <v>225</v>
      </c>
      <c r="AV75" s="303">
        <f t="shared" si="7"/>
        <v>113.4</v>
      </c>
    </row>
    <row r="76" spans="1:48" ht="92.25" customHeight="1">
      <c r="A76" s="219" t="s">
        <v>329</v>
      </c>
      <c r="B76" s="5"/>
      <c r="C76" s="103" t="s">
        <v>195</v>
      </c>
      <c r="D76" s="286"/>
      <c r="E76" s="286"/>
      <c r="F76" s="314"/>
      <c r="G76" s="286"/>
      <c r="H76" s="286"/>
      <c r="I76" s="314"/>
      <c r="J76" s="286"/>
      <c r="K76" s="286"/>
      <c r="L76" s="314"/>
      <c r="M76" s="286"/>
      <c r="N76" s="286"/>
      <c r="O76" s="314"/>
      <c r="P76" s="286"/>
      <c r="Q76" s="286">
        <f>P76*P27</f>
        <v>0</v>
      </c>
      <c r="R76" s="314"/>
      <c r="S76" s="286"/>
      <c r="T76" s="286"/>
      <c r="U76" s="314"/>
      <c r="V76" s="317"/>
      <c r="W76" s="317"/>
      <c r="X76" s="314"/>
      <c r="Y76" s="286"/>
      <c r="Z76" s="286">
        <f>Y76*Y27</f>
        <v>0</v>
      </c>
      <c r="AA76" s="314"/>
      <c r="AB76" s="375"/>
      <c r="AC76" s="500"/>
      <c r="AD76" s="503">
        <f t="shared" si="4"/>
        <v>0</v>
      </c>
      <c r="AE76" s="375"/>
      <c r="AF76" s="375"/>
      <c r="AG76" s="503">
        <f t="shared" si="5"/>
        <v>0</v>
      </c>
      <c r="AH76" s="375"/>
      <c r="AI76" s="375"/>
      <c r="AJ76" s="503"/>
      <c r="AK76" s="375"/>
      <c r="AL76" s="375"/>
      <c r="AM76" s="314"/>
      <c r="AN76" s="286"/>
      <c r="AO76" s="286"/>
      <c r="AP76" s="286"/>
      <c r="AQ76" s="286"/>
      <c r="AR76" s="286"/>
      <c r="AS76" s="286"/>
      <c r="AT76" s="293">
        <f t="shared" si="6"/>
        <v>0</v>
      </c>
      <c r="AU76" s="556">
        <v>180</v>
      </c>
      <c r="AV76" s="303">
        <f t="shared" si="7"/>
        <v>0</v>
      </c>
    </row>
    <row r="77" spans="1:48" ht="58.5" customHeight="1">
      <c r="A77" s="219" t="s">
        <v>311</v>
      </c>
      <c r="B77" s="5"/>
      <c r="C77" s="103" t="s">
        <v>195</v>
      </c>
      <c r="D77" s="286"/>
      <c r="E77" s="286"/>
      <c r="F77" s="314"/>
      <c r="G77" s="286"/>
      <c r="H77" s="286"/>
      <c r="I77" s="314"/>
      <c r="J77" s="286"/>
      <c r="K77" s="286"/>
      <c r="L77" s="314"/>
      <c r="M77" s="286"/>
      <c r="N77" s="286"/>
      <c r="O77" s="314"/>
      <c r="P77" s="286"/>
      <c r="Q77" s="286"/>
      <c r="R77" s="314"/>
      <c r="S77" s="286"/>
      <c r="T77" s="286"/>
      <c r="U77" s="314"/>
      <c r="V77" s="317"/>
      <c r="W77" s="317"/>
      <c r="X77" s="314"/>
      <c r="Y77" s="286"/>
      <c r="Z77" s="286"/>
      <c r="AA77" s="314"/>
      <c r="AB77" s="375"/>
      <c r="AC77" s="500"/>
      <c r="AD77" s="503">
        <f t="shared" si="4"/>
        <v>0</v>
      </c>
      <c r="AE77" s="375"/>
      <c r="AF77" s="375"/>
      <c r="AG77" s="503">
        <f t="shared" si="5"/>
        <v>0</v>
      </c>
      <c r="AH77" s="375"/>
      <c r="AI77" s="375"/>
      <c r="AJ77" s="503"/>
      <c r="AK77" s="375"/>
      <c r="AL77" s="375">
        <f>AK77*AK27</f>
        <v>0</v>
      </c>
      <c r="AM77" s="314"/>
      <c r="AN77" s="286"/>
      <c r="AO77" s="286"/>
      <c r="AP77" s="286"/>
      <c r="AQ77" s="286"/>
      <c r="AR77" s="286"/>
      <c r="AS77" s="286"/>
      <c r="AT77" s="293">
        <f t="shared" si="6"/>
        <v>0</v>
      </c>
      <c r="AU77" s="556">
        <v>240</v>
      </c>
      <c r="AV77" s="303">
        <f t="shared" si="7"/>
        <v>0</v>
      </c>
    </row>
    <row r="78" spans="1:48" ht="59.25">
      <c r="A78" s="219" t="s">
        <v>162</v>
      </c>
      <c r="B78" s="5"/>
      <c r="C78" s="103" t="s">
        <v>195</v>
      </c>
      <c r="D78" s="286"/>
      <c r="E78" s="286"/>
      <c r="F78" s="314"/>
      <c r="G78" s="286"/>
      <c r="H78" s="286"/>
      <c r="I78" s="314"/>
      <c r="J78" s="286"/>
      <c r="K78" s="286"/>
      <c r="L78" s="314"/>
      <c r="M78" s="286"/>
      <c r="N78" s="286">
        <f>M78*M27</f>
        <v>0</v>
      </c>
      <c r="O78" s="314"/>
      <c r="P78" s="286"/>
      <c r="Q78" s="286"/>
      <c r="R78" s="314"/>
      <c r="S78" s="286"/>
      <c r="T78" s="286"/>
      <c r="U78" s="314"/>
      <c r="V78" s="317"/>
      <c r="W78" s="317"/>
      <c r="X78" s="314"/>
      <c r="Y78" s="286"/>
      <c r="Z78" s="286"/>
      <c r="AA78" s="314"/>
      <c r="AB78" s="375"/>
      <c r="AC78" s="500">
        <f>AB78*AB27</f>
        <v>0</v>
      </c>
      <c r="AD78" s="503">
        <f t="shared" si="4"/>
        <v>0</v>
      </c>
      <c r="AE78" s="375"/>
      <c r="AF78" s="375"/>
      <c r="AG78" s="503">
        <f t="shared" si="5"/>
        <v>0</v>
      </c>
      <c r="AH78" s="375"/>
      <c r="AI78" s="375">
        <f>AH78*AH27</f>
        <v>0</v>
      </c>
      <c r="AJ78" s="503"/>
      <c r="AK78" s="375"/>
      <c r="AL78" s="375"/>
      <c r="AM78" s="314"/>
      <c r="AN78" s="286"/>
      <c r="AO78" s="286"/>
      <c r="AP78" s="286"/>
      <c r="AQ78" s="286"/>
      <c r="AR78" s="286"/>
      <c r="AS78" s="286"/>
      <c r="AT78" s="293">
        <f t="shared" si="6"/>
        <v>0</v>
      </c>
      <c r="AU78" s="556">
        <v>100</v>
      </c>
      <c r="AV78" s="303">
        <f t="shared" si="7"/>
        <v>0</v>
      </c>
    </row>
    <row r="79" spans="1:48" ht="60">
      <c r="A79" s="219" t="s">
        <v>248</v>
      </c>
      <c r="B79" s="5"/>
      <c r="C79" s="103" t="s">
        <v>195</v>
      </c>
      <c r="D79" s="286"/>
      <c r="E79" s="286"/>
      <c r="F79" s="314"/>
      <c r="G79" s="286"/>
      <c r="H79" s="286"/>
      <c r="I79" s="314"/>
      <c r="J79" s="286"/>
      <c r="K79" s="286"/>
      <c r="L79" s="314"/>
      <c r="M79" s="286"/>
      <c r="N79" s="286">
        <f>M79*M27</f>
        <v>0</v>
      </c>
      <c r="O79" s="314"/>
      <c r="P79" s="286"/>
      <c r="Q79" s="286"/>
      <c r="R79" s="314"/>
      <c r="S79" s="286"/>
      <c r="T79" s="286"/>
      <c r="U79" s="314"/>
      <c r="V79" s="317"/>
      <c r="W79" s="317"/>
      <c r="X79" s="314"/>
      <c r="Y79" s="286"/>
      <c r="Z79" s="286"/>
      <c r="AA79" s="314"/>
      <c r="AB79" s="375"/>
      <c r="AC79" s="500"/>
      <c r="AD79" s="503">
        <f t="shared" si="4"/>
        <v>0</v>
      </c>
      <c r="AE79" s="375"/>
      <c r="AF79" s="375"/>
      <c r="AG79" s="503">
        <f t="shared" si="5"/>
        <v>0</v>
      </c>
      <c r="AH79" s="375"/>
      <c r="AI79" s="375"/>
      <c r="AJ79" s="503"/>
      <c r="AK79" s="375"/>
      <c r="AL79" s="375"/>
      <c r="AM79" s="314"/>
      <c r="AN79" s="286"/>
      <c r="AO79" s="286"/>
      <c r="AP79" s="286"/>
      <c r="AQ79" s="286"/>
      <c r="AR79" s="286"/>
      <c r="AS79" s="286"/>
      <c r="AT79" s="294">
        <f t="shared" si="6"/>
        <v>0</v>
      </c>
      <c r="AU79" s="556">
        <v>142.5</v>
      </c>
      <c r="AV79" s="303">
        <f>AT79*AU79</f>
        <v>0</v>
      </c>
    </row>
    <row r="80" spans="1:48" ht="72.75" customHeight="1">
      <c r="A80" s="219" t="s">
        <v>233</v>
      </c>
      <c r="B80" s="5"/>
      <c r="C80" s="103" t="s">
        <v>195</v>
      </c>
      <c r="D80" s="286"/>
      <c r="E80" s="286"/>
      <c r="F80" s="314"/>
      <c r="G80" s="286"/>
      <c r="H80" s="286">
        <f>G80*G27</f>
        <v>0</v>
      </c>
      <c r="I80" s="314"/>
      <c r="J80" s="286"/>
      <c r="K80" s="286"/>
      <c r="L80" s="314"/>
      <c r="M80" s="286"/>
      <c r="N80" s="286"/>
      <c r="O80" s="314"/>
      <c r="P80" s="286"/>
      <c r="Q80" s="286"/>
      <c r="R80" s="314"/>
      <c r="S80" s="286"/>
      <c r="T80" s="286"/>
      <c r="U80" s="314"/>
      <c r="V80" s="317"/>
      <c r="W80" s="317">
        <f>V80*V27</f>
        <v>0</v>
      </c>
      <c r="X80" s="314"/>
      <c r="Y80" s="286"/>
      <c r="Z80" s="286"/>
      <c r="AA80" s="314"/>
      <c r="AB80" s="375">
        <v>0.02</v>
      </c>
      <c r="AC80" s="500">
        <f>AB80*AB27</f>
        <v>1.68</v>
      </c>
      <c r="AD80" s="503">
        <f t="shared" si="4"/>
        <v>214.2</v>
      </c>
      <c r="AE80" s="375"/>
      <c r="AF80" s="375">
        <f>AE80*AE27</f>
        <v>0</v>
      </c>
      <c r="AG80" s="503">
        <f t="shared" si="5"/>
        <v>0</v>
      </c>
      <c r="AH80" s="375"/>
      <c r="AI80" s="375"/>
      <c r="AJ80" s="503"/>
      <c r="AK80" s="375"/>
      <c r="AL80" s="375">
        <f>AK80*AK27</f>
        <v>0</v>
      </c>
      <c r="AM80" s="314"/>
      <c r="AN80" s="286"/>
      <c r="AO80" s="286"/>
      <c r="AP80" s="286"/>
      <c r="AQ80" s="286"/>
      <c r="AR80" s="286"/>
      <c r="AS80" s="286"/>
      <c r="AT80" s="294">
        <f t="shared" si="6"/>
        <v>1.68</v>
      </c>
      <c r="AU80" s="556">
        <v>127.5</v>
      </c>
      <c r="AV80" s="303">
        <f t="shared" si="7"/>
        <v>214.2</v>
      </c>
    </row>
    <row r="81" spans="1:48" ht="73.5" customHeight="1">
      <c r="A81" s="219" t="s">
        <v>323</v>
      </c>
      <c r="B81" s="5"/>
      <c r="C81" s="103" t="s">
        <v>195</v>
      </c>
      <c r="D81" s="286"/>
      <c r="E81" s="286"/>
      <c r="F81" s="314"/>
      <c r="G81" s="286"/>
      <c r="H81" s="286"/>
      <c r="I81" s="314"/>
      <c r="J81" s="286"/>
      <c r="K81" s="286"/>
      <c r="L81" s="314"/>
      <c r="M81" s="286"/>
      <c r="N81" s="286"/>
      <c r="O81" s="314"/>
      <c r="P81" s="286"/>
      <c r="Q81" s="286"/>
      <c r="R81" s="314"/>
      <c r="S81" s="286"/>
      <c r="T81" s="286"/>
      <c r="U81" s="314"/>
      <c r="V81" s="317"/>
      <c r="W81" s="317">
        <f>V81*V27</f>
        <v>0</v>
      </c>
      <c r="X81" s="314"/>
      <c r="Y81" s="286"/>
      <c r="Z81" s="286"/>
      <c r="AA81" s="314"/>
      <c r="AB81" s="375"/>
      <c r="AC81" s="500">
        <f>AB81*AB27</f>
        <v>0</v>
      </c>
      <c r="AD81" s="503">
        <f t="shared" si="4"/>
        <v>0</v>
      </c>
      <c r="AE81" s="375"/>
      <c r="AF81" s="375"/>
      <c r="AG81" s="503">
        <f t="shared" si="5"/>
        <v>0</v>
      </c>
      <c r="AH81" s="375"/>
      <c r="AI81" s="375"/>
      <c r="AJ81" s="503"/>
      <c r="AK81" s="375"/>
      <c r="AL81" s="375"/>
      <c r="AM81" s="314"/>
      <c r="AN81" s="286"/>
      <c r="AO81" s="286"/>
      <c r="AP81" s="286"/>
      <c r="AQ81" s="286"/>
      <c r="AR81" s="286"/>
      <c r="AS81" s="286"/>
      <c r="AT81" s="564">
        <f t="shared" si="6"/>
        <v>0</v>
      </c>
      <c r="AU81" s="556">
        <v>72</v>
      </c>
      <c r="AV81" s="303">
        <f t="shared" si="7"/>
        <v>0</v>
      </c>
    </row>
    <row r="82" spans="1:48" ht="60">
      <c r="A82" s="219" t="s">
        <v>48</v>
      </c>
      <c r="B82" s="5"/>
      <c r="C82" s="103" t="s">
        <v>195</v>
      </c>
      <c r="D82" s="286"/>
      <c r="E82" s="286">
        <f>D82*D27</f>
        <v>0</v>
      </c>
      <c r="F82" s="314"/>
      <c r="G82" s="286"/>
      <c r="H82" s="286"/>
      <c r="I82" s="314"/>
      <c r="J82" s="286"/>
      <c r="K82" s="286"/>
      <c r="L82" s="314"/>
      <c r="M82" s="286"/>
      <c r="N82" s="286"/>
      <c r="O82" s="314"/>
      <c r="P82" s="286"/>
      <c r="Q82" s="286"/>
      <c r="R82" s="314"/>
      <c r="S82" s="286"/>
      <c r="T82" s="286"/>
      <c r="U82" s="314"/>
      <c r="V82" s="317"/>
      <c r="W82" s="317">
        <f>V82*V27</f>
        <v>0</v>
      </c>
      <c r="X82" s="314"/>
      <c r="Y82" s="286"/>
      <c r="Z82" s="286"/>
      <c r="AA82" s="314"/>
      <c r="AB82" s="375">
        <v>0.19635</v>
      </c>
      <c r="AC82" s="500">
        <f>AB82*AB27</f>
        <v>16.493400000000001</v>
      </c>
      <c r="AD82" s="503">
        <f t="shared" si="4"/>
        <v>742.20300000000009</v>
      </c>
      <c r="AE82" s="375">
        <v>1.035E-2</v>
      </c>
      <c r="AF82" s="375">
        <f>AE82*AE27</f>
        <v>0.86939999999999995</v>
      </c>
      <c r="AG82" s="503">
        <f t="shared" si="5"/>
        <v>39.122999999999998</v>
      </c>
      <c r="AH82" s="375"/>
      <c r="AI82" s="375"/>
      <c r="AJ82" s="503"/>
      <c r="AK82" s="375"/>
      <c r="AL82" s="375"/>
      <c r="AM82" s="314"/>
      <c r="AN82" s="286"/>
      <c r="AO82" s="286"/>
      <c r="AP82" s="286"/>
      <c r="AQ82" s="286"/>
      <c r="AR82" s="286"/>
      <c r="AS82" s="286"/>
      <c r="AT82" s="294">
        <f t="shared" si="6"/>
        <v>17.3628</v>
      </c>
      <c r="AU82" s="556">
        <v>45</v>
      </c>
      <c r="AV82" s="303">
        <f t="shared" si="7"/>
        <v>781.32600000000002</v>
      </c>
    </row>
    <row r="83" spans="1:48" ht="60">
      <c r="A83" s="219" t="s">
        <v>49</v>
      </c>
      <c r="B83" s="5"/>
      <c r="C83" s="103" t="s">
        <v>195</v>
      </c>
      <c r="D83" s="286"/>
      <c r="E83" s="286">
        <f>D83*D27</f>
        <v>0</v>
      </c>
      <c r="F83" s="314"/>
      <c r="G83" s="286"/>
      <c r="H83" s="286"/>
      <c r="I83" s="314"/>
      <c r="J83" s="286"/>
      <c r="K83" s="286"/>
      <c r="L83" s="314"/>
      <c r="M83" s="286"/>
      <c r="N83" s="286"/>
      <c r="O83" s="314"/>
      <c r="P83" s="286"/>
      <c r="Q83" s="286"/>
      <c r="R83" s="314"/>
      <c r="S83" s="286"/>
      <c r="T83" s="286"/>
      <c r="U83" s="314"/>
      <c r="V83" s="317"/>
      <c r="W83" s="317">
        <f>V83*V27</f>
        <v>0</v>
      </c>
      <c r="X83" s="314"/>
      <c r="Y83" s="286"/>
      <c r="Z83" s="286"/>
      <c r="AA83" s="314"/>
      <c r="AB83" s="375">
        <v>2E-3</v>
      </c>
      <c r="AC83" s="500">
        <f>AB83*AB27</f>
        <v>0.16800000000000001</v>
      </c>
      <c r="AD83" s="503">
        <f t="shared" si="4"/>
        <v>10.08</v>
      </c>
      <c r="AE83" s="375">
        <v>1.1599999999999999E-2</v>
      </c>
      <c r="AF83" s="375">
        <f>AE83*AE27</f>
        <v>0.97439999999999993</v>
      </c>
      <c r="AG83" s="503">
        <f t="shared" si="5"/>
        <v>58.463999999999999</v>
      </c>
      <c r="AH83" s="375"/>
      <c r="AI83" s="375"/>
      <c r="AJ83" s="503"/>
      <c r="AK83" s="375"/>
      <c r="AL83" s="375"/>
      <c r="AM83" s="314"/>
      <c r="AN83" s="286"/>
      <c r="AO83" s="286"/>
      <c r="AP83" s="286"/>
      <c r="AQ83" s="286"/>
      <c r="AR83" s="286"/>
      <c r="AS83" s="286"/>
      <c r="AT83" s="294">
        <f t="shared" si="6"/>
        <v>1.1423999999999999</v>
      </c>
      <c r="AU83" s="556">
        <v>60</v>
      </c>
      <c r="AV83" s="303">
        <f t="shared" si="7"/>
        <v>68.543999999999997</v>
      </c>
    </row>
    <row r="84" spans="1:48" ht="59.25">
      <c r="A84" s="219" t="s">
        <v>53</v>
      </c>
      <c r="B84" s="5"/>
      <c r="C84" s="103" t="s">
        <v>195</v>
      </c>
      <c r="D84" s="286"/>
      <c r="E84" s="286"/>
      <c r="F84" s="314"/>
      <c r="G84" s="286"/>
      <c r="H84" s="286"/>
      <c r="I84" s="314"/>
      <c r="J84" s="286"/>
      <c r="K84" s="286"/>
      <c r="L84" s="314"/>
      <c r="M84" s="286"/>
      <c r="N84" s="286"/>
      <c r="O84" s="314"/>
      <c r="P84" s="286"/>
      <c r="Q84" s="286"/>
      <c r="R84" s="314"/>
      <c r="S84" s="286"/>
      <c r="T84" s="286"/>
      <c r="U84" s="314"/>
      <c r="V84" s="317"/>
      <c r="W84" s="317"/>
      <c r="X84" s="314"/>
      <c r="Y84" s="286"/>
      <c r="Z84" s="286">
        <f>Y84*Y27</f>
        <v>0</v>
      </c>
      <c r="AA84" s="314"/>
      <c r="AB84" s="375">
        <v>0.03</v>
      </c>
      <c r="AC84" s="500">
        <f>AB84*AB27</f>
        <v>2.52</v>
      </c>
      <c r="AD84" s="503">
        <f t="shared" si="4"/>
        <v>264.60000000000002</v>
      </c>
      <c r="AE84" s="375"/>
      <c r="AF84" s="375"/>
      <c r="AG84" s="503">
        <f t="shared" si="5"/>
        <v>0</v>
      </c>
      <c r="AH84" s="375"/>
      <c r="AI84" s="375"/>
      <c r="AJ84" s="503"/>
      <c r="AK84" s="375"/>
      <c r="AL84" s="375"/>
      <c r="AM84" s="314"/>
      <c r="AN84" s="286"/>
      <c r="AO84" s="286"/>
      <c r="AP84" s="286"/>
      <c r="AQ84" s="286"/>
      <c r="AR84" s="286"/>
      <c r="AS84" s="286"/>
      <c r="AT84" s="293">
        <f t="shared" si="6"/>
        <v>2.52</v>
      </c>
      <c r="AU84" s="556">
        <v>105</v>
      </c>
      <c r="AV84" s="303">
        <f t="shared" si="7"/>
        <v>264.60000000000002</v>
      </c>
    </row>
    <row r="85" spans="1:48" ht="59.25">
      <c r="A85" s="219" t="s">
        <v>52</v>
      </c>
      <c r="B85" s="5"/>
      <c r="C85" s="103" t="s">
        <v>195</v>
      </c>
      <c r="D85" s="286"/>
      <c r="E85" s="286"/>
      <c r="F85" s="314"/>
      <c r="G85" s="286"/>
      <c r="H85" s="286"/>
      <c r="I85" s="314"/>
      <c r="J85" s="286"/>
      <c r="K85" s="286"/>
      <c r="L85" s="314"/>
      <c r="M85" s="286"/>
      <c r="N85" s="286"/>
      <c r="O85" s="314"/>
      <c r="P85" s="286"/>
      <c r="Q85" s="286"/>
      <c r="R85" s="314"/>
      <c r="S85" s="286"/>
      <c r="T85" s="286"/>
      <c r="U85" s="314"/>
      <c r="V85" s="317"/>
      <c r="W85" s="317"/>
      <c r="X85" s="314"/>
      <c r="Y85" s="286"/>
      <c r="Z85" s="286"/>
      <c r="AA85" s="314"/>
      <c r="AB85" s="375"/>
      <c r="AC85" s="500">
        <f>AB85*AB27</f>
        <v>0</v>
      </c>
      <c r="AD85" s="503">
        <f t="shared" si="4"/>
        <v>0</v>
      </c>
      <c r="AE85" s="375"/>
      <c r="AF85" s="375"/>
      <c r="AG85" s="503">
        <f t="shared" si="5"/>
        <v>0</v>
      </c>
      <c r="AH85" s="375"/>
      <c r="AI85" s="375"/>
      <c r="AJ85" s="503"/>
      <c r="AK85" s="375"/>
      <c r="AL85" s="375"/>
      <c r="AM85" s="314"/>
      <c r="AN85" s="286"/>
      <c r="AO85" s="286"/>
      <c r="AP85" s="286"/>
      <c r="AQ85" s="286"/>
      <c r="AR85" s="286"/>
      <c r="AS85" s="286"/>
      <c r="AT85" s="293">
        <f t="shared" si="6"/>
        <v>0</v>
      </c>
      <c r="AU85" s="556">
        <v>52.5</v>
      </c>
      <c r="AV85" s="303">
        <f t="shared" si="7"/>
        <v>0</v>
      </c>
    </row>
    <row r="86" spans="1:48" ht="70.5" customHeight="1">
      <c r="A86" s="219" t="s">
        <v>168</v>
      </c>
      <c r="B86" s="5"/>
      <c r="C86" s="103" t="s">
        <v>195</v>
      </c>
      <c r="D86" s="286"/>
      <c r="E86" s="286">
        <f>D86*D27</f>
        <v>0</v>
      </c>
      <c r="F86" s="314"/>
      <c r="G86" s="286"/>
      <c r="H86" s="286"/>
      <c r="I86" s="314"/>
      <c r="J86" s="286"/>
      <c r="K86" s="286"/>
      <c r="L86" s="314"/>
      <c r="M86" s="286"/>
      <c r="N86" s="286"/>
      <c r="O86" s="314"/>
      <c r="P86" s="286"/>
      <c r="Q86" s="286"/>
      <c r="R86" s="314"/>
      <c r="S86" s="286"/>
      <c r="T86" s="286"/>
      <c r="U86" s="314"/>
      <c r="V86" s="317"/>
      <c r="W86" s="317"/>
      <c r="X86" s="314"/>
      <c r="Y86" s="286"/>
      <c r="Z86" s="286"/>
      <c r="AA86" s="314"/>
      <c r="AB86" s="375">
        <v>1.06E-3</v>
      </c>
      <c r="AC86" s="500">
        <f>AB86*AB27</f>
        <v>8.9039999999999994E-2</v>
      </c>
      <c r="AD86" s="503">
        <f t="shared" si="4"/>
        <v>14.691599999999999</v>
      </c>
      <c r="AE86" s="375"/>
      <c r="AF86" s="375">
        <f>AE86*AE27</f>
        <v>0</v>
      </c>
      <c r="AG86" s="503">
        <f t="shared" si="5"/>
        <v>0</v>
      </c>
      <c r="AH86" s="375"/>
      <c r="AI86" s="375"/>
      <c r="AJ86" s="503"/>
      <c r="AK86" s="375"/>
      <c r="AL86" s="375"/>
      <c r="AM86" s="314"/>
      <c r="AN86" s="286"/>
      <c r="AO86" s="286"/>
      <c r="AP86" s="286"/>
      <c r="AQ86" s="286"/>
      <c r="AR86" s="286"/>
      <c r="AS86" s="286"/>
      <c r="AT86" s="293">
        <f t="shared" si="6"/>
        <v>8.9039999999999994E-2</v>
      </c>
      <c r="AU86" s="556">
        <v>165</v>
      </c>
      <c r="AV86" s="303">
        <f t="shared" si="7"/>
        <v>14.691599999999999</v>
      </c>
    </row>
    <row r="87" spans="1:48" ht="59.25">
      <c r="A87" s="219" t="s">
        <v>169</v>
      </c>
      <c r="B87" s="5"/>
      <c r="C87" s="103" t="s">
        <v>195</v>
      </c>
      <c r="D87" s="286"/>
      <c r="E87" s="286"/>
      <c r="F87" s="314"/>
      <c r="G87" s="286">
        <v>1E-3</v>
      </c>
      <c r="H87" s="286">
        <f>G87*G27</f>
        <v>2.1999999999999999E-2</v>
      </c>
      <c r="I87" s="314"/>
      <c r="J87" s="286"/>
      <c r="K87" s="286"/>
      <c r="L87" s="314"/>
      <c r="M87" s="286"/>
      <c r="N87" s="286"/>
      <c r="O87" s="314"/>
      <c r="P87" s="286"/>
      <c r="Q87" s="286"/>
      <c r="R87" s="314"/>
      <c r="S87" s="286"/>
      <c r="T87" s="286"/>
      <c r="U87" s="314"/>
      <c r="V87" s="317"/>
      <c r="W87" s="317"/>
      <c r="X87" s="314"/>
      <c r="Y87" s="286"/>
      <c r="Z87" s="286"/>
      <c r="AA87" s="314"/>
      <c r="AB87" s="375"/>
      <c r="AC87" s="500"/>
      <c r="AD87" s="503">
        <f t="shared" si="4"/>
        <v>0</v>
      </c>
      <c r="AE87" s="375"/>
      <c r="AF87" s="375"/>
      <c r="AG87" s="503">
        <f t="shared" si="5"/>
        <v>0</v>
      </c>
      <c r="AH87" s="375"/>
      <c r="AI87" s="375"/>
      <c r="AJ87" s="503"/>
      <c r="AK87" s="375"/>
      <c r="AL87" s="375"/>
      <c r="AM87" s="314"/>
      <c r="AN87" s="286"/>
      <c r="AO87" s="286"/>
      <c r="AP87" s="286"/>
      <c r="AQ87" s="286"/>
      <c r="AR87" s="286"/>
      <c r="AS87" s="286"/>
      <c r="AT87" s="293">
        <f t="shared" si="6"/>
        <v>2.1999999999999999E-2</v>
      </c>
      <c r="AU87" s="556">
        <v>225</v>
      </c>
      <c r="AV87" s="303">
        <f t="shared" si="7"/>
        <v>4.9499999999999993</v>
      </c>
    </row>
    <row r="88" spans="1:48" ht="69" customHeight="1">
      <c r="A88" s="219" t="s">
        <v>50</v>
      </c>
      <c r="B88" s="5"/>
      <c r="C88" s="103" t="s">
        <v>195</v>
      </c>
      <c r="D88" s="286"/>
      <c r="E88" s="286"/>
      <c r="F88" s="314"/>
      <c r="G88" s="286"/>
      <c r="H88" s="286"/>
      <c r="I88" s="314"/>
      <c r="J88" s="286"/>
      <c r="K88" s="286"/>
      <c r="L88" s="314"/>
      <c r="M88" s="286">
        <v>0.03</v>
      </c>
      <c r="N88" s="286">
        <f>M88*M27</f>
        <v>0.65999999999999992</v>
      </c>
      <c r="O88" s="314"/>
      <c r="P88" s="286"/>
      <c r="Q88" s="286"/>
      <c r="R88" s="314"/>
      <c r="S88" s="286"/>
      <c r="T88" s="286"/>
      <c r="U88" s="314"/>
      <c r="V88" s="317"/>
      <c r="W88" s="317"/>
      <c r="X88" s="314"/>
      <c r="Y88" s="286"/>
      <c r="Z88" s="286"/>
      <c r="AA88" s="314"/>
      <c r="AB88" s="375"/>
      <c r="AC88" s="500"/>
      <c r="AD88" s="503">
        <f t="shared" si="4"/>
        <v>0</v>
      </c>
      <c r="AE88" s="375"/>
      <c r="AF88" s="375">
        <f>AE88*AE27</f>
        <v>0</v>
      </c>
      <c r="AG88" s="503">
        <f t="shared" si="5"/>
        <v>0</v>
      </c>
      <c r="AH88" s="375">
        <v>0.03</v>
      </c>
      <c r="AI88" s="375">
        <f>AH88*AH27</f>
        <v>2.52</v>
      </c>
      <c r="AJ88" s="503"/>
      <c r="AK88" s="375"/>
      <c r="AL88" s="375"/>
      <c r="AM88" s="314"/>
      <c r="AN88" s="286"/>
      <c r="AO88" s="286"/>
      <c r="AP88" s="286"/>
      <c r="AQ88" s="286"/>
      <c r="AR88" s="286"/>
      <c r="AS88" s="286"/>
      <c r="AT88" s="294">
        <f t="shared" si="6"/>
        <v>3.1799999999999997</v>
      </c>
      <c r="AU88" s="556">
        <v>42</v>
      </c>
      <c r="AV88" s="303">
        <f t="shared" si="7"/>
        <v>133.56</v>
      </c>
    </row>
    <row r="89" spans="1:48" ht="72" customHeight="1">
      <c r="A89" s="221" t="s">
        <v>325</v>
      </c>
      <c r="B89" s="8"/>
      <c r="C89" s="103" t="s">
        <v>195</v>
      </c>
      <c r="D89" s="287"/>
      <c r="E89" s="287"/>
      <c r="F89" s="314"/>
      <c r="G89" s="287"/>
      <c r="H89" s="287"/>
      <c r="I89" s="314"/>
      <c r="J89" s="287"/>
      <c r="K89" s="287"/>
      <c r="L89" s="314"/>
      <c r="M89" s="287">
        <v>0.03</v>
      </c>
      <c r="N89" s="287">
        <f>M89*M27</f>
        <v>0.65999999999999992</v>
      </c>
      <c r="O89" s="314"/>
      <c r="P89" s="287"/>
      <c r="Q89" s="287"/>
      <c r="R89" s="314"/>
      <c r="S89" s="287"/>
      <c r="T89" s="287"/>
      <c r="U89" s="314"/>
      <c r="V89" s="318"/>
      <c r="W89" s="318"/>
      <c r="X89" s="314"/>
      <c r="Y89" s="287"/>
      <c r="Z89" s="287"/>
      <c r="AA89" s="314"/>
      <c r="AB89" s="376"/>
      <c r="AC89" s="501"/>
      <c r="AD89" s="503">
        <f t="shared" si="4"/>
        <v>0</v>
      </c>
      <c r="AE89" s="376"/>
      <c r="AF89" s="376"/>
      <c r="AG89" s="503">
        <f t="shared" si="5"/>
        <v>0</v>
      </c>
      <c r="AH89" s="376">
        <v>2.5000000000000001E-2</v>
      </c>
      <c r="AI89" s="376">
        <f>AH89*AH27</f>
        <v>2.1</v>
      </c>
      <c r="AJ89" s="503"/>
      <c r="AK89" s="376"/>
      <c r="AL89" s="376"/>
      <c r="AM89" s="314"/>
      <c r="AN89" s="287"/>
      <c r="AO89" s="287"/>
      <c r="AP89" s="287"/>
      <c r="AQ89" s="287"/>
      <c r="AR89" s="287"/>
      <c r="AS89" s="287"/>
      <c r="AT89" s="294">
        <f t="shared" si="6"/>
        <v>2.76</v>
      </c>
      <c r="AU89" s="555">
        <v>54</v>
      </c>
      <c r="AV89" s="303">
        <f t="shared" si="7"/>
        <v>149.04</v>
      </c>
    </row>
    <row r="90" spans="1:48" ht="60">
      <c r="A90" s="220" t="s">
        <v>340</v>
      </c>
      <c r="B90" s="8"/>
      <c r="C90" s="103" t="s">
        <v>195</v>
      </c>
      <c r="D90" s="287"/>
      <c r="E90" s="287">
        <f>D90*D27</f>
        <v>0</v>
      </c>
      <c r="F90" s="314"/>
      <c r="G90" s="287"/>
      <c r="H90" s="287"/>
      <c r="I90" s="314"/>
      <c r="J90" s="287"/>
      <c r="K90" s="287"/>
      <c r="L90" s="314"/>
      <c r="M90" s="287"/>
      <c r="N90" s="287"/>
      <c r="O90" s="314"/>
      <c r="P90" s="287"/>
      <c r="Q90" s="287">
        <f>P90*P27</f>
        <v>0</v>
      </c>
      <c r="R90" s="314"/>
      <c r="S90" s="287"/>
      <c r="T90" s="287"/>
      <c r="U90" s="314"/>
      <c r="V90" s="318"/>
      <c r="W90" s="318"/>
      <c r="X90" s="314"/>
      <c r="Y90" s="287"/>
      <c r="Z90" s="287"/>
      <c r="AA90" s="314"/>
      <c r="AB90" s="376"/>
      <c r="AC90" s="501"/>
      <c r="AD90" s="503">
        <f t="shared" si="4"/>
        <v>0</v>
      </c>
      <c r="AE90" s="376"/>
      <c r="AF90" s="376"/>
      <c r="AG90" s="503">
        <f t="shared" si="5"/>
        <v>0</v>
      </c>
      <c r="AH90" s="376"/>
      <c r="AI90" s="376"/>
      <c r="AJ90" s="503"/>
      <c r="AK90" s="376"/>
      <c r="AL90" s="376">
        <f>AK90*AK27</f>
        <v>0</v>
      </c>
      <c r="AM90" s="314"/>
      <c r="AN90" s="287"/>
      <c r="AO90" s="287"/>
      <c r="AP90" s="287"/>
      <c r="AQ90" s="287"/>
      <c r="AR90" s="287"/>
      <c r="AS90" s="287"/>
      <c r="AT90" s="294">
        <f t="shared" si="6"/>
        <v>0</v>
      </c>
      <c r="AU90" s="555">
        <v>585</v>
      </c>
      <c r="AV90" s="303">
        <f t="shared" si="7"/>
        <v>0</v>
      </c>
    </row>
    <row r="91" spans="1:48" ht="59.25">
      <c r="A91" s="221" t="s">
        <v>51</v>
      </c>
      <c r="B91" s="5"/>
      <c r="C91" s="103" t="s">
        <v>195</v>
      </c>
      <c r="D91" s="286"/>
      <c r="E91" s="286"/>
      <c r="F91" s="314"/>
      <c r="G91" s="286"/>
      <c r="H91" s="286"/>
      <c r="I91" s="314"/>
      <c r="J91" s="286"/>
      <c r="K91" s="286"/>
      <c r="L91" s="314"/>
      <c r="M91" s="286"/>
      <c r="N91" s="286"/>
      <c r="O91" s="314"/>
      <c r="P91" s="286">
        <v>1E-3</v>
      </c>
      <c r="Q91" s="286">
        <f>P91*P27</f>
        <v>0.106</v>
      </c>
      <c r="R91" s="314"/>
      <c r="S91" s="286"/>
      <c r="T91" s="286"/>
      <c r="U91" s="314"/>
      <c r="V91" s="317"/>
      <c r="W91" s="317"/>
      <c r="X91" s="314"/>
      <c r="Y91" s="286"/>
      <c r="Z91" s="286">
        <f>Y91*Y27</f>
        <v>0</v>
      </c>
      <c r="AA91" s="314"/>
      <c r="AB91" s="375"/>
      <c r="AC91" s="500"/>
      <c r="AD91" s="503">
        <f t="shared" si="4"/>
        <v>0</v>
      </c>
      <c r="AE91" s="375"/>
      <c r="AF91" s="375"/>
      <c r="AG91" s="503">
        <f t="shared" si="5"/>
        <v>0</v>
      </c>
      <c r="AH91" s="375"/>
      <c r="AI91" s="375"/>
      <c r="AJ91" s="503"/>
      <c r="AK91" s="375"/>
      <c r="AL91" s="375">
        <f>AK91*AK27</f>
        <v>0</v>
      </c>
      <c r="AM91" s="314"/>
      <c r="AN91" s="286"/>
      <c r="AO91" s="286"/>
      <c r="AP91" s="286"/>
      <c r="AQ91" s="286"/>
      <c r="AR91" s="286"/>
      <c r="AS91" s="286"/>
      <c r="AT91" s="293">
        <f t="shared" si="6"/>
        <v>0.106</v>
      </c>
      <c r="AU91" s="556">
        <v>675</v>
      </c>
      <c r="AV91" s="303">
        <f t="shared" si="7"/>
        <v>71.55</v>
      </c>
    </row>
    <row r="92" spans="1:48" ht="60">
      <c r="A92" s="221" t="s">
        <v>166</v>
      </c>
      <c r="B92" s="5"/>
      <c r="C92" s="103" t="s">
        <v>195</v>
      </c>
      <c r="D92" s="323">
        <v>2.9999999999999997E-4</v>
      </c>
      <c r="E92" s="286">
        <f>D92*D27</f>
        <v>6.5999999999999991E-3</v>
      </c>
      <c r="F92" s="314"/>
      <c r="G92" s="286">
        <v>5.0000000000000001E-4</v>
      </c>
      <c r="H92" s="286">
        <f>G92*G27</f>
        <v>1.0999999999999999E-2</v>
      </c>
      <c r="I92" s="314"/>
      <c r="J92" s="286"/>
      <c r="K92" s="286"/>
      <c r="L92" s="314"/>
      <c r="M92" s="286"/>
      <c r="N92" s="286"/>
      <c r="O92" s="314"/>
      <c r="P92" s="286"/>
      <c r="Q92" s="286"/>
      <c r="R92" s="314"/>
      <c r="S92" s="286"/>
      <c r="T92" s="286"/>
      <c r="U92" s="314"/>
      <c r="V92" s="375"/>
      <c r="W92" s="375">
        <f>V92*V27</f>
        <v>0</v>
      </c>
      <c r="X92" s="314"/>
      <c r="Y92" s="286"/>
      <c r="Z92" s="286"/>
      <c r="AA92" s="314"/>
      <c r="AB92" s="375">
        <v>1E-3</v>
      </c>
      <c r="AC92" s="500">
        <f>AB92*AB27</f>
        <v>8.4000000000000005E-2</v>
      </c>
      <c r="AD92" s="503">
        <f t="shared" si="4"/>
        <v>1.512</v>
      </c>
      <c r="AE92" s="375">
        <v>4.0000000000000002E-4</v>
      </c>
      <c r="AF92" s="375">
        <f>AE92*AE27</f>
        <v>3.3600000000000005E-2</v>
      </c>
      <c r="AG92" s="503">
        <f t="shared" si="5"/>
        <v>0.60480000000000012</v>
      </c>
      <c r="AH92" s="375"/>
      <c r="AI92" s="375"/>
      <c r="AJ92" s="503"/>
      <c r="AK92" s="375">
        <v>4.0000000000000002E-4</v>
      </c>
      <c r="AL92" s="375">
        <f>AK92*AK27</f>
        <v>3.3600000000000005E-2</v>
      </c>
      <c r="AM92" s="314"/>
      <c r="AN92" s="323"/>
      <c r="AO92" s="286"/>
      <c r="AP92" s="286"/>
      <c r="AQ92" s="286"/>
      <c r="AR92" s="286"/>
      <c r="AS92" s="286"/>
      <c r="AT92" s="295">
        <f t="shared" si="6"/>
        <v>0.16880000000000001</v>
      </c>
      <c r="AU92" s="556">
        <v>18</v>
      </c>
      <c r="AV92" s="300">
        <f t="shared" si="7"/>
        <v>3.0384000000000002</v>
      </c>
    </row>
    <row r="93" spans="1:48" ht="78.75" customHeight="1">
      <c r="A93" s="221" t="s">
        <v>306</v>
      </c>
      <c r="B93" s="5"/>
      <c r="C93" s="103" t="s">
        <v>195</v>
      </c>
      <c r="D93" s="286"/>
      <c r="E93" s="286">
        <f>D93*D27</f>
        <v>0</v>
      </c>
      <c r="F93" s="314"/>
      <c r="G93" s="286"/>
      <c r="H93" s="286"/>
      <c r="I93" s="314"/>
      <c r="J93" s="286"/>
      <c r="K93" s="286"/>
      <c r="L93" s="314"/>
      <c r="M93" s="286"/>
      <c r="N93" s="286"/>
      <c r="O93" s="314"/>
      <c r="P93" s="286"/>
      <c r="Q93" s="286"/>
      <c r="R93" s="314"/>
      <c r="S93" s="286"/>
      <c r="T93" s="286"/>
      <c r="U93" s="314"/>
      <c r="V93" s="317"/>
      <c r="W93" s="317"/>
      <c r="X93" s="314"/>
      <c r="Y93" s="286"/>
      <c r="Z93" s="286"/>
      <c r="AA93" s="314"/>
      <c r="AB93" s="375"/>
      <c r="AC93" s="500"/>
      <c r="AD93" s="503"/>
      <c r="AE93" s="375"/>
      <c r="AF93" s="375">
        <f>AE93*AE27</f>
        <v>0</v>
      </c>
      <c r="AG93" s="503">
        <f t="shared" si="5"/>
        <v>0</v>
      </c>
      <c r="AH93" s="375"/>
      <c r="AI93" s="375"/>
      <c r="AJ93" s="503"/>
      <c r="AK93" s="375"/>
      <c r="AL93" s="375"/>
      <c r="AM93" s="314"/>
      <c r="AN93" s="286"/>
      <c r="AO93" s="286"/>
      <c r="AP93" s="286"/>
      <c r="AQ93" s="286"/>
      <c r="AR93" s="286"/>
      <c r="AS93" s="286"/>
      <c r="AT93" s="297">
        <f t="shared" si="6"/>
        <v>0</v>
      </c>
      <c r="AU93" s="556">
        <v>258</v>
      </c>
      <c r="AV93" s="300">
        <f t="shared" si="7"/>
        <v>0</v>
      </c>
    </row>
    <row r="94" spans="1:48" ht="75" customHeight="1">
      <c r="A94" s="221" t="s">
        <v>215</v>
      </c>
      <c r="B94" s="5"/>
      <c r="C94" s="103" t="s">
        <v>195</v>
      </c>
      <c r="D94" s="286"/>
      <c r="E94" s="286">
        <f>D94*D27</f>
        <v>0</v>
      </c>
      <c r="F94" s="314"/>
      <c r="G94" s="286"/>
      <c r="H94" s="286"/>
      <c r="I94" s="314"/>
      <c r="J94" s="286"/>
      <c r="K94" s="286"/>
      <c r="L94" s="314"/>
      <c r="M94" s="286"/>
      <c r="N94" s="286"/>
      <c r="O94" s="314"/>
      <c r="P94" s="286"/>
      <c r="Q94" s="286"/>
      <c r="R94" s="314"/>
      <c r="S94" s="286"/>
      <c r="T94" s="286"/>
      <c r="U94" s="314"/>
      <c r="V94" s="317"/>
      <c r="W94" s="317"/>
      <c r="X94" s="314"/>
      <c r="Y94" s="286"/>
      <c r="Z94" s="286"/>
      <c r="AA94" s="314"/>
      <c r="AB94" s="505">
        <v>2.5000000000000001E-5</v>
      </c>
      <c r="AC94" s="500">
        <f>AB94*AB27</f>
        <v>2.1000000000000003E-3</v>
      </c>
      <c r="AD94" s="503"/>
      <c r="AE94" s="375"/>
      <c r="AF94" s="375">
        <f>AE94*AE27</f>
        <v>0</v>
      </c>
      <c r="AG94" s="503"/>
      <c r="AH94" s="375"/>
      <c r="AI94" s="375"/>
      <c r="AJ94" s="503"/>
      <c r="AK94" s="375"/>
      <c r="AL94" s="375"/>
      <c r="AM94" s="314"/>
      <c r="AN94" s="323"/>
      <c r="AO94" s="286"/>
      <c r="AP94" s="286"/>
      <c r="AQ94" s="286"/>
      <c r="AR94" s="286"/>
      <c r="AS94" s="286"/>
      <c r="AT94" s="296">
        <f t="shared" si="6"/>
        <v>2.1000000000000003E-3</v>
      </c>
      <c r="AU94" s="556">
        <v>1500</v>
      </c>
      <c r="AV94" s="300">
        <f t="shared" si="7"/>
        <v>3.1500000000000004</v>
      </c>
    </row>
    <row r="95" spans="1:48" ht="81.75" customHeight="1">
      <c r="A95" s="221" t="s">
        <v>326</v>
      </c>
      <c r="B95" s="5"/>
      <c r="C95" s="103" t="s">
        <v>195</v>
      </c>
      <c r="D95" s="286"/>
      <c r="E95" s="286"/>
      <c r="F95" s="314"/>
      <c r="G95" s="286"/>
      <c r="H95" s="286"/>
      <c r="I95" s="314"/>
      <c r="J95" s="286"/>
      <c r="K95" s="286"/>
      <c r="L95" s="314"/>
      <c r="M95" s="286"/>
      <c r="N95" s="286"/>
      <c r="O95" s="314"/>
      <c r="P95" s="286"/>
      <c r="Q95" s="286">
        <f>P95*P27</f>
        <v>0</v>
      </c>
      <c r="R95" s="314"/>
      <c r="S95" s="286"/>
      <c r="T95" s="286"/>
      <c r="U95" s="314"/>
      <c r="V95" s="317"/>
      <c r="W95" s="317"/>
      <c r="X95" s="314"/>
      <c r="Y95" s="286"/>
      <c r="Z95" s="286">
        <f>Y95*Y27</f>
        <v>0</v>
      </c>
      <c r="AA95" s="314"/>
      <c r="AB95" s="375">
        <v>1E-4</v>
      </c>
      <c r="AC95" s="500">
        <f>AB95*AB27</f>
        <v>8.4000000000000012E-3</v>
      </c>
      <c r="AD95" s="503"/>
      <c r="AE95" s="375"/>
      <c r="AF95" s="375"/>
      <c r="AG95" s="503"/>
      <c r="AH95" s="375"/>
      <c r="AI95" s="375"/>
      <c r="AJ95" s="503"/>
      <c r="AK95" s="375"/>
      <c r="AL95" s="375"/>
      <c r="AM95" s="314"/>
      <c r="AN95" s="324"/>
      <c r="AO95" s="286"/>
      <c r="AP95" s="286"/>
      <c r="AQ95" s="286"/>
      <c r="AR95" s="286"/>
      <c r="AS95" s="286"/>
      <c r="AT95" s="295">
        <f t="shared" si="6"/>
        <v>8.4000000000000012E-3</v>
      </c>
      <c r="AU95" s="556">
        <v>1020</v>
      </c>
      <c r="AV95" s="300">
        <f t="shared" si="7"/>
        <v>8.5680000000000014</v>
      </c>
    </row>
    <row r="96" spans="1:48" ht="75" customHeight="1">
      <c r="A96" s="221" t="s">
        <v>216</v>
      </c>
      <c r="B96" s="5"/>
      <c r="C96" s="103" t="s">
        <v>195</v>
      </c>
      <c r="D96" s="286"/>
      <c r="E96" s="286"/>
      <c r="F96" s="314"/>
      <c r="G96" s="286"/>
      <c r="H96" s="286"/>
      <c r="I96" s="314"/>
      <c r="J96" s="286"/>
      <c r="K96" s="286"/>
      <c r="L96" s="314"/>
      <c r="M96" s="286"/>
      <c r="N96" s="286"/>
      <c r="O96" s="314"/>
      <c r="P96" s="286"/>
      <c r="Q96" s="286"/>
      <c r="R96" s="314"/>
      <c r="S96" s="286"/>
      <c r="T96" s="286"/>
      <c r="U96" s="314"/>
      <c r="V96" s="375"/>
      <c r="W96" s="375">
        <f>V96*V27</f>
        <v>0</v>
      </c>
      <c r="X96" s="314"/>
      <c r="Y96" s="286"/>
      <c r="Z96" s="286"/>
      <c r="AA96" s="314"/>
      <c r="AB96" s="375">
        <v>1E-4</v>
      </c>
      <c r="AC96" s="500">
        <f>AB96*AB27</f>
        <v>8.4000000000000012E-3</v>
      </c>
      <c r="AD96" s="503"/>
      <c r="AE96" s="375"/>
      <c r="AF96" s="375">
        <f>AE96*AE27</f>
        <v>0</v>
      </c>
      <c r="AG96" s="503"/>
      <c r="AH96" s="375"/>
      <c r="AI96" s="375"/>
      <c r="AJ96" s="503"/>
      <c r="AK96" s="375"/>
      <c r="AL96" s="375"/>
      <c r="AM96" s="314"/>
      <c r="AN96" s="324"/>
      <c r="AO96" s="286"/>
      <c r="AP96" s="286"/>
      <c r="AQ96" s="286"/>
      <c r="AR96" s="286"/>
      <c r="AS96" s="286"/>
      <c r="AT96" s="296">
        <f t="shared" si="6"/>
        <v>8.4000000000000012E-3</v>
      </c>
      <c r="AU96" s="556">
        <v>1200</v>
      </c>
      <c r="AV96" s="300">
        <f t="shared" si="7"/>
        <v>10.080000000000002</v>
      </c>
    </row>
    <row r="97" spans="1:48" ht="75" customHeight="1">
      <c r="A97" s="221" t="s">
        <v>222</v>
      </c>
      <c r="B97" s="5"/>
      <c r="C97" s="103" t="s">
        <v>195</v>
      </c>
      <c r="D97" s="324"/>
      <c r="E97" s="286"/>
      <c r="F97" s="314"/>
      <c r="G97" s="286"/>
      <c r="H97" s="286"/>
      <c r="I97" s="314"/>
      <c r="J97" s="286"/>
      <c r="K97" s="286"/>
      <c r="L97" s="314"/>
      <c r="M97" s="286"/>
      <c r="N97" s="286"/>
      <c r="O97" s="314"/>
      <c r="P97" s="323"/>
      <c r="Q97" s="286"/>
      <c r="R97" s="314"/>
      <c r="S97" s="286"/>
      <c r="T97" s="286"/>
      <c r="U97" s="314"/>
      <c r="V97" s="317"/>
      <c r="W97" s="317"/>
      <c r="X97" s="314"/>
      <c r="Y97" s="286"/>
      <c r="Z97" s="286"/>
      <c r="AA97" s="314"/>
      <c r="AB97" s="375"/>
      <c r="AC97" s="500"/>
      <c r="AD97" s="503"/>
      <c r="AE97" s="375"/>
      <c r="AF97" s="375">
        <f>AE97*AE27</f>
        <v>0</v>
      </c>
      <c r="AG97" s="503"/>
      <c r="AH97" s="375"/>
      <c r="AI97" s="375"/>
      <c r="AJ97" s="503"/>
      <c r="AK97" s="375"/>
      <c r="AL97" s="375"/>
      <c r="AM97" s="314"/>
      <c r="AN97" s="324"/>
      <c r="AO97" s="286"/>
      <c r="AP97" s="286"/>
      <c r="AQ97" s="286"/>
      <c r="AR97" s="286"/>
      <c r="AS97" s="286"/>
      <c r="AT97" s="297">
        <f t="shared" si="6"/>
        <v>0</v>
      </c>
      <c r="AU97" s="556">
        <v>225</v>
      </c>
      <c r="AV97" s="300">
        <f t="shared" si="7"/>
        <v>0</v>
      </c>
    </row>
    <row r="98" spans="1:48" ht="60" customHeight="1">
      <c r="A98" s="223"/>
      <c r="B98" s="5"/>
      <c r="C98" s="5"/>
      <c r="D98" s="255"/>
      <c r="E98" s="255"/>
      <c r="F98" s="256">
        <f>SUM(F61:F97)+F53</f>
        <v>0</v>
      </c>
      <c r="G98" s="255"/>
      <c r="H98" s="255"/>
      <c r="I98" s="256">
        <f>SUM(I61:I97)+I53</f>
        <v>0</v>
      </c>
      <c r="J98" s="255"/>
      <c r="K98" s="255"/>
      <c r="L98" s="256">
        <f>SUM(L61:L97)+L53</f>
        <v>0</v>
      </c>
      <c r="M98" s="255"/>
      <c r="N98" s="255"/>
      <c r="O98" s="255">
        <f>SUM(O61:O97)+O53</f>
        <v>0</v>
      </c>
      <c r="P98" s="255"/>
      <c r="Q98" s="255"/>
      <c r="R98" s="256">
        <f>SUM(R61:R97)+R53</f>
        <v>0</v>
      </c>
      <c r="S98" s="255"/>
      <c r="T98" s="255"/>
      <c r="U98" s="256">
        <f>SUM(U61:U92)+U53</f>
        <v>0</v>
      </c>
      <c r="V98" s="92"/>
      <c r="W98" s="92"/>
      <c r="X98" s="256">
        <f>SUM(X61:X92)+X53</f>
        <v>0</v>
      </c>
      <c r="Y98" s="255"/>
      <c r="Z98" s="255"/>
      <c r="AA98" s="256">
        <f>SUM(AA61:AA92)+AA53</f>
        <v>0</v>
      </c>
      <c r="AB98" s="375"/>
      <c r="AC98" s="500"/>
      <c r="AD98" s="503">
        <f>SUM(AD61:AD92)+AD53</f>
        <v>4191.1569000000009</v>
      </c>
      <c r="AE98" s="375"/>
      <c r="AF98" s="375"/>
      <c r="AG98" s="503">
        <f>SUM(AG61:AG92)+AG53</f>
        <v>5639.8985999999986</v>
      </c>
      <c r="AH98" s="375"/>
      <c r="AI98" s="375"/>
      <c r="AJ98" s="375">
        <f>SUM(AJ61:AJ97)+AJ53</f>
        <v>0</v>
      </c>
      <c r="AK98" s="375"/>
      <c r="AL98" s="375"/>
      <c r="AM98" s="256">
        <f>SUM(AM61:AM97)+AM53</f>
        <v>0</v>
      </c>
      <c r="AN98" s="255"/>
      <c r="AO98" s="255"/>
      <c r="AP98" s="255"/>
      <c r="AQ98" s="255"/>
      <c r="AR98" s="255"/>
      <c r="AS98" s="255"/>
      <c r="AT98" s="254"/>
      <c r="AU98" s="556"/>
      <c r="AV98" s="94"/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>
        <f>I98/G27</f>
        <v>0</v>
      </c>
      <c r="J99" s="103"/>
      <c r="K99" s="103"/>
      <c r="L99" s="103">
        <f>L98/J27</f>
        <v>0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 t="e">
        <f>U98/S27</f>
        <v>#DIV/0!</v>
      </c>
      <c r="V99" s="103"/>
      <c r="W99" s="103"/>
      <c r="X99" s="103" t="e">
        <f>X98/V27</f>
        <v>#DIV/0!</v>
      </c>
      <c r="Y99" s="103"/>
      <c r="Z99" s="103"/>
      <c r="AA99" s="103" t="e">
        <f>AA98/Y27</f>
        <v>#DIV/0!</v>
      </c>
      <c r="AB99" s="375"/>
      <c r="AC99" s="500"/>
      <c r="AD99" s="375">
        <f>AD98/AB27</f>
        <v>49.894725000000008</v>
      </c>
      <c r="AE99" s="375"/>
      <c r="AF99" s="375"/>
      <c r="AG99" s="375">
        <f>AG98/AE27</f>
        <v>67.141649999999984</v>
      </c>
      <c r="AH99" s="375"/>
      <c r="AI99" s="375"/>
      <c r="AJ99" s="375">
        <f>AJ98/AH27</f>
        <v>0</v>
      </c>
      <c r="AK99" s="375"/>
      <c r="AL99" s="375"/>
      <c r="AM99" s="103">
        <f>AM98/AK27</f>
        <v>0</v>
      </c>
      <c r="AN99" s="103"/>
      <c r="AO99" s="103"/>
      <c r="AP99" s="103"/>
      <c r="AQ99" s="5"/>
      <c r="AR99" s="5"/>
      <c r="AS99" s="5"/>
      <c r="AT99" s="94"/>
      <c r="AU99" s="556"/>
      <c r="AV99" s="253">
        <f>SUM(AV29:AV97)</f>
        <v>13849.721599999999</v>
      </c>
    </row>
    <row r="100" spans="1:48">
      <c r="AM100" s="105"/>
    </row>
    <row r="101" spans="1:48" ht="33">
      <c r="A101" s="224" t="s">
        <v>74</v>
      </c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25"/>
      <c r="Z101" s="224" t="s">
        <v>267</v>
      </c>
      <c r="AA101" s="226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</row>
    <row r="102" spans="1:48" ht="33">
      <c r="A102" s="224" t="s">
        <v>73</v>
      </c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25"/>
      <c r="Z102" s="224" t="s">
        <v>54</v>
      </c>
      <c r="AA102" s="226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</row>
    <row r="103" spans="1:48" ht="33">
      <c r="A103" s="224" t="s">
        <v>307</v>
      </c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25"/>
      <c r="Z103" s="224" t="s">
        <v>268</v>
      </c>
      <c r="AA103" s="226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</row>
    <row r="104" spans="1:48" ht="33">
      <c r="A104" s="224" t="s">
        <v>58</v>
      </c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25"/>
      <c r="Z104" s="224" t="s">
        <v>54</v>
      </c>
      <c r="AA104" s="226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</row>
    <row r="105" spans="1:48" ht="33">
      <c r="A105" s="225"/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</row>
    <row r="106" spans="1:48" ht="33">
      <c r="A106" s="225" t="s">
        <v>266</v>
      </c>
      <c r="B106" s="225"/>
      <c r="C106" s="225"/>
      <c r="D106" s="225"/>
      <c r="E106" s="225"/>
      <c r="F106" s="225"/>
      <c r="G106" s="225"/>
      <c r="H106" s="225"/>
      <c r="I106" s="225"/>
      <c r="J106" s="225"/>
      <c r="K106" s="225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</row>
    <row r="107" spans="1:48" ht="33">
      <c r="A107" s="225"/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104"/>
    </row>
  </sheetData>
  <mergeCells count="107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03"/>
  <sheetViews>
    <sheetView zoomScale="20" zoomScaleNormal="20" workbookViewId="0">
      <selection activeCell="D105" sqref="D105"/>
    </sheetView>
  </sheetViews>
  <sheetFormatPr defaultRowHeight="59.25"/>
  <cols>
    <col min="1" max="1" width="88.85546875" style="225" customWidth="1"/>
    <col min="2" max="2" width="6" style="225" customWidth="1"/>
    <col min="3" max="3" width="6.42578125" style="225" customWidth="1"/>
    <col min="4" max="4" width="22" style="225" customWidth="1"/>
    <col min="5" max="5" width="20.42578125" style="225" customWidth="1"/>
    <col min="6" max="6" width="9.28515625" style="225" hidden="1" customWidth="1"/>
    <col min="7" max="7" width="15.85546875" style="225" customWidth="1"/>
    <col min="8" max="8" width="15" style="225" customWidth="1"/>
    <col min="9" max="9" width="9.28515625" style="225" hidden="1" customWidth="1"/>
    <col min="10" max="10" width="19" style="225" customWidth="1"/>
    <col min="11" max="11" width="17.85546875" style="225" customWidth="1"/>
    <col min="12" max="12" width="9.28515625" style="225" hidden="1" customWidth="1"/>
    <col min="13" max="13" width="20.7109375" style="225" customWidth="1"/>
    <col min="14" max="14" width="18.28515625" style="225" customWidth="1"/>
    <col min="15" max="15" width="9.28515625" style="225" hidden="1" customWidth="1"/>
    <col min="16" max="16" width="22.28515625" style="225" customWidth="1"/>
    <col min="17" max="17" width="18.28515625" style="225" customWidth="1"/>
    <col min="18" max="18" width="9.28515625" style="225" hidden="1" customWidth="1"/>
    <col min="19" max="19" width="22.28515625" style="225" customWidth="1"/>
    <col min="20" max="20" width="20" style="225" customWidth="1"/>
    <col min="21" max="21" width="9.28515625" style="225" hidden="1" customWidth="1"/>
    <col min="22" max="22" width="29.42578125" style="225" bestFit="1" customWidth="1"/>
    <col min="23" max="23" width="18.28515625" style="225" customWidth="1"/>
    <col min="24" max="24" width="9.28515625" style="225" hidden="1" customWidth="1"/>
    <col min="25" max="25" width="15.7109375" style="225" customWidth="1"/>
    <col min="26" max="26" width="14" style="225" customWidth="1"/>
    <col min="27" max="27" width="9.28515625" style="225" hidden="1" customWidth="1"/>
    <col min="28" max="28" width="26.140625" style="225" customWidth="1"/>
    <col min="29" max="29" width="20.42578125" style="225" customWidth="1"/>
    <col min="30" max="30" width="9.28515625" style="225" hidden="1" customWidth="1"/>
    <col min="31" max="31" width="18" style="225" customWidth="1"/>
    <col min="32" max="32" width="18.42578125" style="225" customWidth="1"/>
    <col min="33" max="33" width="9.28515625" style="225" hidden="1" customWidth="1"/>
    <col min="34" max="34" width="16.85546875" style="225" customWidth="1"/>
    <col min="35" max="35" width="14.7109375" style="225" customWidth="1"/>
    <col min="36" max="36" width="9.28515625" style="225" hidden="1" customWidth="1"/>
    <col min="37" max="37" width="19.28515625" style="225" customWidth="1"/>
    <col min="38" max="38" width="13.28515625" style="225" customWidth="1"/>
    <col min="39" max="39" width="9.28515625" style="225" hidden="1" customWidth="1"/>
    <col min="40" max="40" width="2.5703125" style="225" customWidth="1"/>
    <col min="41" max="41" width="11.85546875" style="225" customWidth="1"/>
    <col min="42" max="42" width="15" style="225" customWidth="1"/>
    <col min="43" max="43" width="9" style="225" customWidth="1"/>
    <col min="44" max="44" width="8.5703125" style="225" customWidth="1"/>
    <col min="45" max="45" width="9.7109375" style="225" customWidth="1"/>
    <col min="46" max="46" width="37.42578125" style="421" customWidth="1"/>
    <col min="47" max="47" width="38.85546875" style="225" customWidth="1"/>
    <col min="48" max="48" width="45.5703125" style="225" customWidth="1"/>
  </cols>
  <sheetData>
    <row r="1" spans="1:48">
      <c r="A1" s="227" t="s">
        <v>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AB1" s="229"/>
      <c r="AE1" s="229"/>
      <c r="AF1" s="227"/>
      <c r="AG1" s="227"/>
      <c r="AH1" s="229"/>
      <c r="AI1" s="226"/>
      <c r="AJ1" s="226"/>
      <c r="AK1" s="226"/>
      <c r="AL1" s="226"/>
      <c r="AM1" s="226"/>
      <c r="AN1" s="226"/>
      <c r="AR1" s="229"/>
      <c r="AS1" s="228"/>
      <c r="AT1" s="420"/>
      <c r="AU1" s="228"/>
      <c r="AV1" s="229"/>
    </row>
    <row r="2" spans="1:48">
      <c r="A2" s="227" t="s">
        <v>207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9"/>
      <c r="AE2" s="229"/>
      <c r="AF2" s="227"/>
      <c r="AG2" s="227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9"/>
      <c r="AS2" s="228"/>
      <c r="AT2" s="420"/>
      <c r="AU2" s="228"/>
      <c r="AV2" s="229"/>
    </row>
    <row r="3" spans="1:48">
      <c r="A3" s="226" t="s">
        <v>2</v>
      </c>
      <c r="B3" s="227"/>
      <c r="C3" s="227"/>
      <c r="D3" s="227"/>
      <c r="E3" s="227"/>
      <c r="F3" s="227"/>
      <c r="G3" s="228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9"/>
      <c r="AC3" s="432" t="s">
        <v>288</v>
      </c>
      <c r="AD3" s="432"/>
      <c r="AF3" s="227"/>
      <c r="AG3" s="227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9"/>
      <c r="AS3" s="228"/>
      <c r="AT3" s="420"/>
      <c r="AU3" s="228"/>
      <c r="AV3" s="229"/>
    </row>
    <row r="4" spans="1:48">
      <c r="A4" s="229" t="s">
        <v>295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432"/>
      <c r="AF4" s="227"/>
      <c r="AG4" s="227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V4" s="229"/>
    </row>
    <row r="5" spans="1:48" ht="60" thickBo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7"/>
      <c r="O5" s="227"/>
      <c r="P5" s="229"/>
      <c r="Q5" s="433"/>
      <c r="R5" s="227"/>
      <c r="S5" s="227"/>
      <c r="T5" s="229"/>
      <c r="U5" s="229"/>
      <c r="V5" s="229"/>
      <c r="W5" s="229"/>
      <c r="X5" s="229"/>
      <c r="Y5" s="229"/>
      <c r="Z5" s="229"/>
      <c r="AA5" s="229"/>
      <c r="AB5" s="432"/>
      <c r="AC5" s="229"/>
      <c r="AD5" s="229"/>
      <c r="AE5" s="229"/>
      <c r="AF5" s="227"/>
      <c r="AG5" s="227"/>
      <c r="AH5" s="229"/>
      <c r="AI5" s="229"/>
      <c r="AJ5" s="229"/>
      <c r="AK5" s="229"/>
      <c r="AL5" s="229"/>
      <c r="AM5" s="229"/>
      <c r="AN5" s="229"/>
      <c r="AV5" s="229"/>
    </row>
    <row r="6" spans="1:48" ht="33.75" thickBot="1">
      <c r="A6" s="979" t="s">
        <v>64</v>
      </c>
      <c r="B6" s="979"/>
      <c r="C6" s="979"/>
      <c r="D6" s="980"/>
      <c r="E6" s="981" t="s">
        <v>56</v>
      </c>
      <c r="F6" s="979"/>
      <c r="G6" s="979"/>
      <c r="H6" s="980"/>
      <c r="I6" s="434"/>
      <c r="J6" s="981" t="s">
        <v>89</v>
      </c>
      <c r="K6" s="979"/>
      <c r="L6" s="979"/>
      <c r="M6" s="980"/>
      <c r="N6" s="981" t="s">
        <v>87</v>
      </c>
      <c r="O6" s="979"/>
      <c r="P6" s="979"/>
      <c r="Q6" s="980"/>
      <c r="R6" s="434"/>
      <c r="S6" s="435"/>
      <c r="T6" s="436"/>
      <c r="U6" s="436"/>
      <c r="V6" s="437"/>
      <c r="W6" s="435"/>
      <c r="X6" s="436"/>
      <c r="Y6" s="437"/>
      <c r="Z6" s="227"/>
      <c r="AA6" s="227"/>
      <c r="AB6" s="229"/>
      <c r="AC6" s="229"/>
      <c r="AD6" s="229"/>
      <c r="AE6" s="229"/>
      <c r="AT6" s="532" t="s">
        <v>0</v>
      </c>
      <c r="AU6" s="229"/>
      <c r="AV6" s="229"/>
    </row>
    <row r="7" spans="1:48" ht="33">
      <c r="A7" s="982" t="s">
        <v>65</v>
      </c>
      <c r="B7" s="982"/>
      <c r="C7" s="982"/>
      <c r="D7" s="983"/>
      <c r="E7" s="984" t="s">
        <v>55</v>
      </c>
      <c r="F7" s="985"/>
      <c r="G7" s="985"/>
      <c r="H7" s="986"/>
      <c r="I7" s="228"/>
      <c r="J7" s="984" t="s">
        <v>12</v>
      </c>
      <c r="K7" s="985"/>
      <c r="L7" s="985"/>
      <c r="M7" s="986"/>
      <c r="N7" s="984" t="s">
        <v>15</v>
      </c>
      <c r="O7" s="985"/>
      <c r="P7" s="985"/>
      <c r="Q7" s="986"/>
      <c r="R7" s="228"/>
      <c r="S7" s="984" t="s">
        <v>14</v>
      </c>
      <c r="T7" s="985"/>
      <c r="U7" s="985"/>
      <c r="V7" s="986"/>
      <c r="W7" s="984" t="s">
        <v>84</v>
      </c>
      <c r="X7" s="985"/>
      <c r="Y7" s="986"/>
      <c r="Z7" s="227"/>
      <c r="AA7" s="227"/>
      <c r="AB7" s="229" t="s">
        <v>198</v>
      </c>
      <c r="AO7" s="228" t="s">
        <v>278</v>
      </c>
      <c r="AP7" s="228" t="s">
        <v>81</v>
      </c>
      <c r="AT7" s="533" t="s">
        <v>38</v>
      </c>
      <c r="AU7" s="229"/>
      <c r="AV7" s="229"/>
    </row>
    <row r="8" spans="1:48" ht="33">
      <c r="A8" s="438" t="s">
        <v>66</v>
      </c>
      <c r="B8" s="981" t="s">
        <v>68</v>
      </c>
      <c r="C8" s="979"/>
      <c r="D8" s="980"/>
      <c r="E8" s="984" t="s">
        <v>60</v>
      </c>
      <c r="F8" s="985"/>
      <c r="G8" s="985"/>
      <c r="H8" s="986"/>
      <c r="I8" s="228"/>
      <c r="J8" s="984" t="s">
        <v>71</v>
      </c>
      <c r="K8" s="985"/>
      <c r="L8" s="985"/>
      <c r="M8" s="986"/>
      <c r="N8" s="984" t="s">
        <v>88</v>
      </c>
      <c r="O8" s="985"/>
      <c r="P8" s="985"/>
      <c r="Q8" s="986"/>
      <c r="R8" s="228"/>
      <c r="S8" s="984" t="s">
        <v>61</v>
      </c>
      <c r="T8" s="985"/>
      <c r="U8" s="985"/>
      <c r="V8" s="986"/>
      <c r="W8" s="984" t="s">
        <v>85</v>
      </c>
      <c r="X8" s="985"/>
      <c r="Y8" s="986"/>
      <c r="Z8" s="227"/>
      <c r="AA8" s="227"/>
      <c r="AB8" s="229"/>
      <c r="AT8" s="534"/>
      <c r="AU8" s="229"/>
      <c r="AV8" s="229"/>
    </row>
    <row r="9" spans="1:48" ht="33">
      <c r="A9" s="439" t="s">
        <v>67</v>
      </c>
      <c r="B9" s="984" t="s">
        <v>69</v>
      </c>
      <c r="C9" s="985"/>
      <c r="D9" s="986"/>
      <c r="E9" s="984" t="s">
        <v>59</v>
      </c>
      <c r="F9" s="985"/>
      <c r="G9" s="985"/>
      <c r="H9" s="986"/>
      <c r="I9" s="228"/>
      <c r="J9" s="984" t="s">
        <v>13</v>
      </c>
      <c r="K9" s="985"/>
      <c r="L9" s="985"/>
      <c r="M9" s="986"/>
      <c r="N9" s="984" t="s">
        <v>59</v>
      </c>
      <c r="O9" s="985"/>
      <c r="P9" s="985"/>
      <c r="Q9" s="986"/>
      <c r="R9" s="228"/>
      <c r="S9" s="440"/>
      <c r="T9" s="227" t="s">
        <v>59</v>
      </c>
      <c r="U9" s="227"/>
      <c r="V9" s="227"/>
      <c r="W9" s="984" t="s">
        <v>86</v>
      </c>
      <c r="X9" s="985"/>
      <c r="Y9" s="986"/>
      <c r="Z9" s="227"/>
      <c r="AA9" s="227"/>
      <c r="AB9" s="229"/>
      <c r="AF9" s="229" t="s">
        <v>294</v>
      </c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 t="s">
        <v>80</v>
      </c>
      <c r="AT9" s="535" t="s">
        <v>289</v>
      </c>
      <c r="AU9" s="229"/>
      <c r="AV9" s="229"/>
    </row>
    <row r="10" spans="1:48" ht="33">
      <c r="A10" s="441"/>
      <c r="B10" s="987" t="s">
        <v>70</v>
      </c>
      <c r="C10" s="982"/>
      <c r="D10" s="983"/>
      <c r="E10" s="442"/>
      <c r="F10" s="442"/>
      <c r="G10" s="227"/>
      <c r="H10" s="443"/>
      <c r="I10" s="444"/>
      <c r="J10" s="227"/>
      <c r="K10" s="227"/>
      <c r="L10" s="227"/>
      <c r="M10" s="443"/>
      <c r="N10" s="987"/>
      <c r="O10" s="982"/>
      <c r="P10" s="982"/>
      <c r="Q10" s="983"/>
      <c r="R10" s="228"/>
      <c r="S10" s="440"/>
      <c r="T10" s="227"/>
      <c r="U10" s="227"/>
      <c r="V10" s="227"/>
      <c r="W10" s="440"/>
      <c r="X10" s="227"/>
      <c r="Y10" s="441"/>
      <c r="AT10" s="536"/>
    </row>
    <row r="11" spans="1:48" ht="33.75" thickBot="1">
      <c r="A11" s="445">
        <v>1</v>
      </c>
      <c r="B11" s="446"/>
      <c r="C11" s="447">
        <v>2</v>
      </c>
      <c r="D11" s="448"/>
      <c r="E11" s="449"/>
      <c r="F11" s="449"/>
      <c r="G11" s="449">
        <v>3</v>
      </c>
      <c r="H11" s="450"/>
      <c r="I11" s="449"/>
      <c r="J11" s="449"/>
      <c r="K11" s="449">
        <v>4</v>
      </c>
      <c r="L11" s="449"/>
      <c r="M11" s="450"/>
      <c r="N11" s="449"/>
      <c r="O11" s="449"/>
      <c r="P11" s="449">
        <v>5</v>
      </c>
      <c r="Q11" s="450"/>
      <c r="R11" s="449"/>
      <c r="S11" s="451"/>
      <c r="T11" s="449">
        <v>6</v>
      </c>
      <c r="U11" s="449"/>
      <c r="V11" s="449"/>
      <c r="W11" s="994">
        <v>7</v>
      </c>
      <c r="X11" s="995"/>
      <c r="Y11" s="996"/>
      <c r="Z11" s="227"/>
      <c r="AA11" s="227"/>
      <c r="AB11" s="229"/>
      <c r="AC11" s="229" t="s">
        <v>90</v>
      </c>
      <c r="AD11" s="229"/>
      <c r="AE11" s="229"/>
      <c r="AF11" s="227"/>
      <c r="AG11" s="227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 t="s">
        <v>82</v>
      </c>
      <c r="AT11" s="535" t="s">
        <v>269</v>
      </c>
      <c r="AU11" s="229"/>
      <c r="AV11" s="229"/>
    </row>
    <row r="12" spans="1:48" ht="60" thickBot="1">
      <c r="A12" s="452"/>
      <c r="B12" s="997"/>
      <c r="C12" s="998"/>
      <c r="D12" s="999"/>
      <c r="E12" s="966"/>
      <c r="F12" s="967"/>
      <c r="G12" s="967"/>
      <c r="H12" s="968"/>
      <c r="I12" s="409"/>
      <c r="J12" s="966" t="s">
        <v>276</v>
      </c>
      <c r="K12" s="967"/>
      <c r="L12" s="236"/>
      <c r="M12" s="237">
        <v>20</v>
      </c>
      <c r="N12" s="969">
        <f>M12*E12</f>
        <v>0</v>
      </c>
      <c r="O12" s="970"/>
      <c r="P12" s="970"/>
      <c r="Q12" s="971"/>
      <c r="R12" s="409"/>
      <c r="S12" s="966">
        <f>Лист2!I51</f>
        <v>0</v>
      </c>
      <c r="T12" s="967"/>
      <c r="U12" s="967"/>
      <c r="V12" s="968"/>
      <c r="W12" s="1000"/>
      <c r="X12" s="1001"/>
      <c r="Y12" s="1002"/>
      <c r="Z12" s="227"/>
      <c r="AA12" s="227"/>
      <c r="AB12" s="229"/>
      <c r="AT12" s="422"/>
      <c r="AU12" s="229"/>
      <c r="AV12" s="229"/>
    </row>
    <row r="13" spans="1:48" ht="60" thickBot="1">
      <c r="A13" s="453"/>
      <c r="B13" s="988"/>
      <c r="C13" s="989"/>
      <c r="D13" s="990"/>
      <c r="E13" s="954"/>
      <c r="F13" s="955"/>
      <c r="G13" s="955"/>
      <c r="H13" s="965"/>
      <c r="I13" s="408"/>
      <c r="J13" s="954" t="s">
        <v>277</v>
      </c>
      <c r="K13" s="955"/>
      <c r="L13" s="408"/>
      <c r="M13" s="238">
        <v>24</v>
      </c>
      <c r="N13" s="969">
        <f>M13*E13</f>
        <v>0</v>
      </c>
      <c r="O13" s="970"/>
      <c r="P13" s="970"/>
      <c r="Q13" s="971"/>
      <c r="R13" s="239"/>
      <c r="S13" s="954">
        <f>Лист2!I53</f>
        <v>0</v>
      </c>
      <c r="T13" s="955"/>
      <c r="U13" s="955"/>
      <c r="V13" s="965"/>
      <c r="W13" s="991"/>
      <c r="X13" s="992"/>
      <c r="Y13" s="993"/>
      <c r="Z13" s="227"/>
      <c r="AA13" s="227"/>
      <c r="AB13" s="229"/>
      <c r="AT13" s="422"/>
      <c r="AU13" s="229"/>
      <c r="AV13" s="229"/>
    </row>
    <row r="14" spans="1:48">
      <c r="A14" s="454"/>
      <c r="B14" s="988"/>
      <c r="C14" s="989"/>
      <c r="D14" s="990"/>
      <c r="E14" s="954"/>
      <c r="F14" s="955"/>
      <c r="G14" s="955"/>
      <c r="H14" s="965"/>
      <c r="I14" s="408"/>
      <c r="J14" s="954"/>
      <c r="K14" s="955"/>
      <c r="L14" s="240"/>
      <c r="M14" s="241"/>
      <c r="N14" s="966"/>
      <c r="O14" s="967"/>
      <c r="P14" s="967"/>
      <c r="Q14" s="968"/>
      <c r="R14" s="239"/>
      <c r="S14" s="956"/>
      <c r="T14" s="957"/>
      <c r="U14" s="957"/>
      <c r="V14" s="958"/>
      <c r="W14" s="991"/>
      <c r="X14" s="992"/>
      <c r="Y14" s="1003"/>
      <c r="Z14" s="227"/>
      <c r="AA14" s="227"/>
      <c r="AB14" s="229"/>
      <c r="AT14" s="422"/>
      <c r="AU14" s="229"/>
      <c r="AV14" s="229"/>
    </row>
    <row r="15" spans="1:48">
      <c r="A15" s="455"/>
      <c r="B15" s="988"/>
      <c r="C15" s="989"/>
      <c r="D15" s="990"/>
      <c r="E15" s="954"/>
      <c r="F15" s="955"/>
      <c r="G15" s="955"/>
      <c r="H15" s="965"/>
      <c r="I15" s="242"/>
      <c r="J15" s="954"/>
      <c r="K15" s="955"/>
      <c r="L15" s="408"/>
      <c r="M15" s="238"/>
      <c r="N15" s="954"/>
      <c r="O15" s="955"/>
      <c r="P15" s="955"/>
      <c r="Q15" s="955"/>
      <c r="R15" s="242"/>
      <c r="S15" s="956"/>
      <c r="T15" s="957"/>
      <c r="U15" s="957"/>
      <c r="V15" s="958"/>
      <c r="W15" s="991"/>
      <c r="X15" s="992"/>
      <c r="Y15" s="1003"/>
      <c r="Z15" s="227"/>
      <c r="AA15" s="227"/>
      <c r="AB15" s="229"/>
      <c r="AC15" s="229" t="s">
        <v>274</v>
      </c>
      <c r="AD15" s="229"/>
      <c r="AE15" s="229"/>
      <c r="AF15" s="227"/>
      <c r="AG15" s="227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456"/>
      <c r="AT15" s="423"/>
      <c r="AU15" s="229"/>
      <c r="AV15" s="229"/>
    </row>
    <row r="16" spans="1:48">
      <c r="A16" s="455"/>
      <c r="B16" s="988"/>
      <c r="C16" s="989"/>
      <c r="D16" s="990"/>
      <c r="E16" s="954"/>
      <c r="F16" s="955"/>
      <c r="G16" s="955"/>
      <c r="H16" s="965"/>
      <c r="I16" s="242"/>
      <c r="J16" s="954"/>
      <c r="K16" s="955"/>
      <c r="L16" s="408"/>
      <c r="M16" s="238"/>
      <c r="N16" s="954"/>
      <c r="O16" s="955"/>
      <c r="P16" s="955"/>
      <c r="Q16" s="955"/>
      <c r="R16" s="242"/>
      <c r="S16" s="954"/>
      <c r="T16" s="955"/>
      <c r="U16" s="955"/>
      <c r="V16" s="965"/>
      <c r="W16" s="991"/>
      <c r="X16" s="992"/>
      <c r="Y16" s="1003"/>
      <c r="Z16" s="227"/>
      <c r="AA16" s="227"/>
      <c r="AB16" s="229"/>
      <c r="AT16" s="422"/>
      <c r="AU16" s="229"/>
      <c r="AV16" s="229"/>
    </row>
    <row r="17" spans="1:48" ht="60" thickBot="1">
      <c r="A17" s="457"/>
      <c r="B17" s="1004"/>
      <c r="C17" s="1005"/>
      <c r="D17" s="1006"/>
      <c r="E17" s="936"/>
      <c r="F17" s="937"/>
      <c r="G17" s="937"/>
      <c r="H17" s="938"/>
      <c r="I17" s="243"/>
      <c r="J17" s="936" t="s">
        <v>102</v>
      </c>
      <c r="K17" s="937"/>
      <c r="L17" s="240"/>
      <c r="M17" s="241">
        <f>M12+M13+M14</f>
        <v>44</v>
      </c>
      <c r="N17" s="954"/>
      <c r="O17" s="955"/>
      <c r="P17" s="955"/>
      <c r="Q17" s="955"/>
      <c r="R17" s="244"/>
      <c r="S17" s="956">
        <f>Лист2!I52+Лист2!I54</f>
        <v>0</v>
      </c>
      <c r="T17" s="957"/>
      <c r="U17" s="957"/>
      <c r="V17" s="958"/>
      <c r="W17" s="991"/>
      <c r="X17" s="992"/>
      <c r="Y17" s="1003"/>
      <c r="Z17" s="227"/>
      <c r="AA17" s="227"/>
      <c r="AB17" s="229"/>
      <c r="AC17" s="229" t="s">
        <v>265</v>
      </c>
      <c r="AD17" s="229"/>
      <c r="AR17" s="456"/>
      <c r="AT17" s="424"/>
      <c r="AU17" s="229"/>
      <c r="AV17" s="229"/>
    </row>
    <row r="18" spans="1:48" ht="60" thickBot="1">
      <c r="A18" s="227"/>
      <c r="B18" s="227"/>
      <c r="C18" s="227"/>
      <c r="D18" s="227"/>
      <c r="E18" s="244"/>
      <c r="F18" s="244"/>
      <c r="G18" s="244"/>
      <c r="H18" s="244"/>
      <c r="I18" s="244"/>
      <c r="J18" s="244"/>
      <c r="K18" s="244" t="s">
        <v>92</v>
      </c>
      <c r="L18" s="244"/>
      <c r="M18" s="245">
        <f>M15+M16+M17</f>
        <v>44</v>
      </c>
      <c r="N18" s="936">
        <f>SUM(N12:Q17)</f>
        <v>0</v>
      </c>
      <c r="O18" s="937"/>
      <c r="P18" s="937"/>
      <c r="Q18" s="938"/>
      <c r="R18" s="407"/>
      <c r="S18" s="939">
        <f>AV97</f>
        <v>2450.0899279999999</v>
      </c>
      <c r="T18" s="940"/>
      <c r="U18" s="940"/>
      <c r="V18" s="941"/>
      <c r="W18" s="1007"/>
      <c r="X18" s="1008"/>
      <c r="Y18" s="1009"/>
      <c r="Z18" s="227"/>
      <c r="AA18" s="227"/>
      <c r="AB18" s="229"/>
      <c r="AV18" s="229"/>
    </row>
    <row r="19" spans="1:48" ht="33">
      <c r="A19" s="458" t="s">
        <v>77</v>
      </c>
      <c r="B19" s="459"/>
      <c r="C19" s="460"/>
      <c r="D19" s="461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3" t="s">
        <v>62</v>
      </c>
      <c r="T19" s="462"/>
      <c r="U19" s="462"/>
      <c r="V19" s="462"/>
      <c r="W19" s="462"/>
      <c r="X19" s="462"/>
      <c r="Y19" s="462"/>
      <c r="Z19" s="463"/>
      <c r="AA19" s="463"/>
      <c r="AB19" s="463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4"/>
      <c r="AT19" s="981" t="s">
        <v>8</v>
      </c>
      <c r="AU19" s="979"/>
      <c r="AV19" s="229"/>
    </row>
    <row r="20" spans="1:48" ht="33">
      <c r="A20" s="438"/>
      <c r="B20" s="416"/>
      <c r="C20" s="465" t="s">
        <v>76</v>
      </c>
      <c r="D20" s="1010" t="s">
        <v>18</v>
      </c>
      <c r="E20" s="1011"/>
      <c r="F20" s="1011"/>
      <c r="G20" s="1011"/>
      <c r="H20" s="1011"/>
      <c r="I20" s="1011"/>
      <c r="J20" s="1011"/>
      <c r="K20" s="1011"/>
      <c r="L20" s="1011"/>
      <c r="M20" s="1011"/>
      <c r="N20" s="1012"/>
      <c r="O20" s="449"/>
      <c r="P20" s="1010" t="s">
        <v>19</v>
      </c>
      <c r="Q20" s="1011"/>
      <c r="R20" s="1011"/>
      <c r="S20" s="1011"/>
      <c r="T20" s="1011"/>
      <c r="U20" s="1011"/>
      <c r="V20" s="1011"/>
      <c r="W20" s="1011"/>
      <c r="X20" s="1011"/>
      <c r="Y20" s="1011"/>
      <c r="Z20" s="1011"/>
      <c r="AA20" s="1011"/>
      <c r="AB20" s="1012"/>
      <c r="AC20" s="1010" t="s">
        <v>20</v>
      </c>
      <c r="AD20" s="1011"/>
      <c r="AE20" s="1011"/>
      <c r="AF20" s="1011"/>
      <c r="AG20" s="1011"/>
      <c r="AH20" s="1012"/>
      <c r="AI20" s="1010" t="s">
        <v>21</v>
      </c>
      <c r="AJ20" s="1011"/>
      <c r="AK20" s="1011"/>
      <c r="AL20" s="1011"/>
      <c r="AM20" s="1011"/>
      <c r="AN20" s="1011"/>
      <c r="AO20" s="1012"/>
      <c r="AP20" s="466" t="s">
        <v>63</v>
      </c>
      <c r="AQ20" s="467"/>
      <c r="AR20" s="467"/>
      <c r="AS20" s="437"/>
      <c r="AT20" s="987" t="s">
        <v>3</v>
      </c>
      <c r="AU20" s="982"/>
      <c r="AV20" s="229"/>
    </row>
    <row r="21" spans="1:48" ht="33">
      <c r="A21" s="439"/>
      <c r="B21" s="465"/>
      <c r="C21" s="465" t="s">
        <v>75</v>
      </c>
      <c r="D21" s="1013"/>
      <c r="E21" s="1014"/>
      <c r="F21" s="1014"/>
      <c r="G21" s="1014"/>
      <c r="H21" s="1014"/>
      <c r="I21" s="1014"/>
      <c r="J21" s="1014"/>
      <c r="K21" s="1014"/>
      <c r="L21" s="1014"/>
      <c r="M21" s="1014"/>
      <c r="N21" s="1015"/>
      <c r="O21" s="468"/>
      <c r="P21" s="1013"/>
      <c r="Q21" s="1014"/>
      <c r="R21" s="1014"/>
      <c r="S21" s="1014"/>
      <c r="T21" s="1014"/>
      <c r="U21" s="1014"/>
      <c r="V21" s="1014"/>
      <c r="W21" s="1014"/>
      <c r="X21" s="1014"/>
      <c r="Y21" s="1014"/>
      <c r="Z21" s="1014"/>
      <c r="AA21" s="1014"/>
      <c r="AB21" s="1015"/>
      <c r="AC21" s="1013"/>
      <c r="AD21" s="1014"/>
      <c r="AE21" s="1014"/>
      <c r="AF21" s="1014"/>
      <c r="AG21" s="1014"/>
      <c r="AH21" s="1015"/>
      <c r="AI21" s="1013"/>
      <c r="AJ21" s="1014"/>
      <c r="AK21" s="1014"/>
      <c r="AL21" s="1014"/>
      <c r="AM21" s="1014"/>
      <c r="AN21" s="1014"/>
      <c r="AO21" s="1015"/>
      <c r="AP21" s="469" t="s">
        <v>17</v>
      </c>
      <c r="AQ21" s="470"/>
      <c r="AR21" s="470"/>
      <c r="AS21" s="471"/>
      <c r="AT21" s="988" t="s">
        <v>57</v>
      </c>
      <c r="AU21" s="989"/>
      <c r="AV21" s="227"/>
    </row>
    <row r="22" spans="1:48" ht="59.25" customHeight="1">
      <c r="A22" s="439" t="s">
        <v>78</v>
      </c>
      <c r="B22" s="465" t="s">
        <v>79</v>
      </c>
      <c r="C22" s="465" t="s">
        <v>9</v>
      </c>
      <c r="D22" s="1016" t="s">
        <v>290</v>
      </c>
      <c r="E22" s="1017"/>
      <c r="F22" s="516"/>
      <c r="G22" s="1022"/>
      <c r="H22" s="1023"/>
      <c r="I22" s="516"/>
      <c r="J22" s="1016" t="s">
        <v>247</v>
      </c>
      <c r="K22" s="1017"/>
      <c r="L22" s="516"/>
      <c r="M22" s="1016" t="s">
        <v>292</v>
      </c>
      <c r="N22" s="1017"/>
      <c r="O22" s="516"/>
      <c r="P22" s="1016" t="s">
        <v>291</v>
      </c>
      <c r="Q22" s="1017"/>
      <c r="R22" s="517"/>
      <c r="S22" s="1016"/>
      <c r="T22" s="1017"/>
      <c r="U22" s="516"/>
      <c r="V22" s="1016" t="s">
        <v>285</v>
      </c>
      <c r="W22" s="1017"/>
      <c r="X22" s="516"/>
      <c r="Y22" s="1016" t="s">
        <v>247</v>
      </c>
      <c r="Z22" s="1017"/>
      <c r="AA22" s="516"/>
      <c r="AB22" s="1016" t="s">
        <v>284</v>
      </c>
      <c r="AC22" s="1017"/>
      <c r="AD22" s="516"/>
      <c r="AE22" s="1022" t="s">
        <v>279</v>
      </c>
      <c r="AF22" s="1023"/>
      <c r="AG22" s="516"/>
      <c r="AH22" s="1016" t="s">
        <v>245</v>
      </c>
      <c r="AI22" s="1017"/>
      <c r="AJ22" s="516"/>
      <c r="AK22" s="1028" t="s">
        <v>280</v>
      </c>
      <c r="AL22" s="1029"/>
      <c r="AM22" s="246"/>
      <c r="AN22" s="918"/>
      <c r="AO22" s="919"/>
      <c r="AP22" s="918"/>
      <c r="AQ22" s="919"/>
      <c r="AR22" s="918"/>
      <c r="AS22" s="919"/>
      <c r="AT22" s="425"/>
      <c r="AU22" s="472"/>
      <c r="AV22" s="415"/>
    </row>
    <row r="23" spans="1:48">
      <c r="A23" s="439"/>
      <c r="B23" s="465"/>
      <c r="C23" s="465" t="s">
        <v>10</v>
      </c>
      <c r="D23" s="1018"/>
      <c r="E23" s="1019"/>
      <c r="F23" s="518"/>
      <c r="G23" s="1024"/>
      <c r="H23" s="1025"/>
      <c r="I23" s="518"/>
      <c r="J23" s="1018"/>
      <c r="K23" s="1019"/>
      <c r="L23" s="518"/>
      <c r="M23" s="1018"/>
      <c r="N23" s="1019"/>
      <c r="O23" s="518"/>
      <c r="P23" s="1018"/>
      <c r="Q23" s="1019"/>
      <c r="R23" s="519"/>
      <c r="S23" s="1018"/>
      <c r="T23" s="1019"/>
      <c r="U23" s="518"/>
      <c r="V23" s="1018"/>
      <c r="W23" s="1019"/>
      <c r="X23" s="518"/>
      <c r="Y23" s="1018"/>
      <c r="Z23" s="1019"/>
      <c r="AA23" s="518"/>
      <c r="AB23" s="1018"/>
      <c r="AC23" s="1019"/>
      <c r="AD23" s="518"/>
      <c r="AE23" s="1024"/>
      <c r="AF23" s="1025"/>
      <c r="AG23" s="518"/>
      <c r="AH23" s="1018"/>
      <c r="AI23" s="1019"/>
      <c r="AJ23" s="518"/>
      <c r="AK23" s="1030"/>
      <c r="AL23" s="1031"/>
      <c r="AM23" s="248"/>
      <c r="AN23" s="920"/>
      <c r="AO23" s="921"/>
      <c r="AP23" s="920"/>
      <c r="AQ23" s="921"/>
      <c r="AR23" s="920"/>
      <c r="AS23" s="921"/>
      <c r="AT23" s="426" t="s">
        <v>6</v>
      </c>
      <c r="AU23" s="465" t="s">
        <v>4</v>
      </c>
      <c r="AV23" s="465"/>
    </row>
    <row r="24" spans="1:48">
      <c r="A24" s="471"/>
      <c r="B24" s="417"/>
      <c r="C24" s="417"/>
      <c r="D24" s="1020"/>
      <c r="E24" s="1021"/>
      <c r="F24" s="520"/>
      <c r="G24" s="1026"/>
      <c r="H24" s="1027"/>
      <c r="I24" s="520"/>
      <c r="J24" s="1020"/>
      <c r="K24" s="1021"/>
      <c r="L24" s="520"/>
      <c r="M24" s="1020"/>
      <c r="N24" s="1021"/>
      <c r="O24" s="520"/>
      <c r="P24" s="1020"/>
      <c r="Q24" s="1021"/>
      <c r="R24" s="521"/>
      <c r="S24" s="1020"/>
      <c r="T24" s="1021"/>
      <c r="U24" s="520"/>
      <c r="V24" s="1020"/>
      <c r="W24" s="1021"/>
      <c r="X24" s="520"/>
      <c r="Y24" s="1020"/>
      <c r="Z24" s="1021"/>
      <c r="AA24" s="520"/>
      <c r="AB24" s="1020"/>
      <c r="AC24" s="1021"/>
      <c r="AD24" s="520"/>
      <c r="AE24" s="1026"/>
      <c r="AF24" s="1027"/>
      <c r="AG24" s="520"/>
      <c r="AH24" s="1020"/>
      <c r="AI24" s="1021"/>
      <c r="AJ24" s="520"/>
      <c r="AK24" s="1032"/>
      <c r="AL24" s="1033"/>
      <c r="AM24" s="249"/>
      <c r="AN24" s="922"/>
      <c r="AO24" s="923"/>
      <c r="AP24" s="922"/>
      <c r="AQ24" s="923"/>
      <c r="AR24" s="922"/>
      <c r="AS24" s="923"/>
      <c r="AT24" s="427" t="s">
        <v>7</v>
      </c>
      <c r="AU24" s="417" t="s">
        <v>5</v>
      </c>
      <c r="AV24" s="417"/>
    </row>
    <row r="25" spans="1:48">
      <c r="A25" s="473">
        <v>1</v>
      </c>
      <c r="B25" s="474">
        <v>2</v>
      </c>
      <c r="C25" s="474">
        <v>3</v>
      </c>
      <c r="D25" s="27">
        <v>4</v>
      </c>
      <c r="E25" s="27">
        <v>5</v>
      </c>
      <c r="F25" s="27"/>
      <c r="G25" s="260">
        <v>18</v>
      </c>
      <c r="H25" s="260">
        <v>19</v>
      </c>
      <c r="I25" s="27"/>
      <c r="J25" s="27">
        <v>8</v>
      </c>
      <c r="K25" s="27">
        <v>9</v>
      </c>
      <c r="L25" s="27"/>
      <c r="M25" s="27">
        <v>10</v>
      </c>
      <c r="N25" s="27">
        <v>11</v>
      </c>
      <c r="O25" s="27"/>
      <c r="P25" s="27"/>
      <c r="Q25" s="27"/>
      <c r="R25" s="27"/>
      <c r="S25" s="27">
        <v>14</v>
      </c>
      <c r="T25" s="27">
        <v>15</v>
      </c>
      <c r="U25" s="27"/>
      <c r="V25" s="374">
        <v>18</v>
      </c>
      <c r="W25" s="374">
        <v>19</v>
      </c>
      <c r="X25" s="27"/>
      <c r="Y25" s="27">
        <v>8</v>
      </c>
      <c r="Z25" s="27">
        <v>9</v>
      </c>
      <c r="AA25" s="27"/>
      <c r="AB25" s="497">
        <v>20</v>
      </c>
      <c r="AC25" s="374">
        <v>21</v>
      </c>
      <c r="AD25" s="374"/>
      <c r="AE25" s="374">
        <v>22</v>
      </c>
      <c r="AF25" s="374">
        <v>23</v>
      </c>
      <c r="AG25" s="374"/>
      <c r="AH25" s="374">
        <v>24</v>
      </c>
      <c r="AI25" s="374">
        <v>25</v>
      </c>
      <c r="AJ25" s="374"/>
      <c r="AK25" s="374">
        <v>26</v>
      </c>
      <c r="AL25" s="374">
        <v>27</v>
      </c>
      <c r="AM25" s="474"/>
      <c r="AN25" s="474"/>
      <c r="AO25" s="474"/>
      <c r="AP25" s="474">
        <v>30</v>
      </c>
      <c r="AQ25" s="474">
        <v>31</v>
      </c>
      <c r="AR25" s="474">
        <v>32</v>
      </c>
      <c r="AS25" s="418">
        <v>33</v>
      </c>
      <c r="AT25" s="428">
        <v>34</v>
      </c>
      <c r="AU25" s="418">
        <v>35</v>
      </c>
      <c r="AV25" s="418"/>
    </row>
    <row r="26" spans="1:48">
      <c r="A26" s="475" t="s">
        <v>22</v>
      </c>
      <c r="B26" s="441"/>
      <c r="C26" s="441"/>
      <c r="D26" s="241">
        <v>20</v>
      </c>
      <c r="E26" s="241"/>
      <c r="F26" s="241"/>
      <c r="G26" s="312"/>
      <c r="H26" s="155"/>
      <c r="I26" s="241"/>
      <c r="J26" s="241">
        <v>20</v>
      </c>
      <c r="K26" s="241"/>
      <c r="L26" s="241"/>
      <c r="M26" s="241">
        <v>20</v>
      </c>
      <c r="N26" s="241"/>
      <c r="O26" s="241"/>
      <c r="P26" s="241">
        <v>20</v>
      </c>
      <c r="Q26" s="241"/>
      <c r="R26" s="241"/>
      <c r="S26" s="241"/>
      <c r="T26" s="241"/>
      <c r="U26" s="241"/>
      <c r="V26" s="241">
        <v>24</v>
      </c>
      <c r="W26" s="241"/>
      <c r="X26" s="241"/>
      <c r="Y26" s="241">
        <v>24</v>
      </c>
      <c r="Z26" s="241"/>
      <c r="AA26" s="241"/>
      <c r="AB26" s="241">
        <v>24</v>
      </c>
      <c r="AC26" s="537"/>
      <c r="AD26" s="241"/>
      <c r="AE26" s="241">
        <v>24</v>
      </c>
      <c r="AF26" s="241"/>
      <c r="AG26" s="241"/>
      <c r="AH26" s="241">
        <v>24</v>
      </c>
      <c r="AI26" s="241"/>
      <c r="AJ26" s="241"/>
      <c r="AK26" s="241">
        <v>24</v>
      </c>
      <c r="AL26" s="155"/>
      <c r="AM26" s="241"/>
      <c r="AN26" s="241"/>
      <c r="AO26" s="241"/>
      <c r="AP26" s="241"/>
      <c r="AQ26" s="241"/>
      <c r="AR26" s="241"/>
      <c r="AS26" s="241"/>
      <c r="AT26" s="429"/>
      <c r="AU26" s="436"/>
      <c r="AV26" s="419"/>
    </row>
    <row r="27" spans="1:48" s="231" customFormat="1" ht="45.75" thickBot="1">
      <c r="A27" s="522" t="s">
        <v>23</v>
      </c>
      <c r="B27" s="523"/>
      <c r="C27" s="523"/>
      <c r="D27" s="524" t="s">
        <v>229</v>
      </c>
      <c r="E27" s="524"/>
      <c r="F27" s="525"/>
      <c r="G27" s="526"/>
      <c r="H27" s="524"/>
      <c r="I27" s="527"/>
      <c r="J27" s="524">
        <v>15</v>
      </c>
      <c r="K27" s="524"/>
      <c r="L27" s="524"/>
      <c r="M27" s="524" t="s">
        <v>244</v>
      </c>
      <c r="N27" s="524"/>
      <c r="O27" s="524"/>
      <c r="P27" s="524">
        <v>200</v>
      </c>
      <c r="Q27" s="524"/>
      <c r="R27" s="524"/>
      <c r="S27" s="524"/>
      <c r="T27" s="524"/>
      <c r="U27" s="524"/>
      <c r="V27" s="526">
        <v>150</v>
      </c>
      <c r="W27" s="524"/>
      <c r="X27" s="525"/>
      <c r="Y27" s="524">
        <v>10</v>
      </c>
      <c r="Z27" s="524"/>
      <c r="AA27" s="528"/>
      <c r="AB27" s="524">
        <v>200</v>
      </c>
      <c r="AC27" s="529"/>
      <c r="AD27" s="524"/>
      <c r="AE27" s="524">
        <v>90</v>
      </c>
      <c r="AF27" s="524"/>
      <c r="AG27" s="524"/>
      <c r="AH27" s="524" t="s">
        <v>244</v>
      </c>
      <c r="AI27" s="524"/>
      <c r="AJ27" s="524"/>
      <c r="AK27" s="524">
        <v>200</v>
      </c>
      <c r="AL27" s="524"/>
      <c r="AM27" s="524"/>
      <c r="AN27" s="524"/>
      <c r="AO27" s="524"/>
      <c r="AP27" s="524"/>
      <c r="AQ27" s="524"/>
      <c r="AR27" s="524"/>
      <c r="AS27" s="524"/>
      <c r="AT27" s="530"/>
      <c r="AU27" s="531"/>
      <c r="AV27" s="530"/>
    </row>
    <row r="28" spans="1:48" ht="93" thickTop="1">
      <c r="A28" s="219" t="s">
        <v>72</v>
      </c>
      <c r="B28" s="476"/>
      <c r="C28" s="476" t="s">
        <v>195</v>
      </c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75"/>
      <c r="W28" s="375"/>
      <c r="X28" s="319"/>
      <c r="Y28" s="319"/>
      <c r="Z28" s="319"/>
      <c r="AA28" s="319"/>
      <c r="AB28" s="375"/>
      <c r="AC28" s="500">
        <f>AB28*AB26</f>
        <v>0</v>
      </c>
      <c r="AD28" s="375">
        <f>AC28*AU28</f>
        <v>0</v>
      </c>
      <c r="AE28" s="375">
        <v>1.9560000000000001E-2</v>
      </c>
      <c r="AF28" s="375">
        <f>AE28*AE26</f>
        <v>0.46944000000000002</v>
      </c>
      <c r="AG28" s="375">
        <f>AF28*AU28</f>
        <v>239.4144</v>
      </c>
      <c r="AH28" s="375"/>
      <c r="AI28" s="375"/>
      <c r="AJ28" s="375"/>
      <c r="AK28" s="375"/>
      <c r="AL28" s="375"/>
      <c r="AM28" s="477"/>
      <c r="AN28" s="477"/>
      <c r="AO28" s="477"/>
      <c r="AP28" s="477"/>
      <c r="AQ28" s="477"/>
      <c r="AR28" s="477"/>
      <c r="AS28" s="477"/>
      <c r="AT28" s="291">
        <f>E28+H28+K28+N28+Q28+T28+W28+Z28+AC28+AF28+AI28+AL28+AO28+AQ28+AS28</f>
        <v>0.46944000000000002</v>
      </c>
      <c r="AU28" s="298">
        <v>510</v>
      </c>
      <c r="AV28" s="478">
        <f>AT28*AU28</f>
        <v>239.4144</v>
      </c>
    </row>
    <row r="29" spans="1:48">
      <c r="A29" s="219" t="s">
        <v>231</v>
      </c>
      <c r="B29" s="476"/>
      <c r="C29" s="476" t="s">
        <v>195</v>
      </c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75"/>
      <c r="W29" s="375"/>
      <c r="X29" s="319"/>
      <c r="Y29" s="319"/>
      <c r="Z29" s="319"/>
      <c r="AA29" s="319"/>
      <c r="AB29" s="375"/>
      <c r="AC29" s="500"/>
      <c r="AD29" s="375">
        <f t="shared" ref="AD29:AD51" si="0">AC29*AU29</f>
        <v>0</v>
      </c>
      <c r="AE29" s="375"/>
      <c r="AF29" s="375"/>
      <c r="AG29" s="375">
        <f t="shared" ref="AG29:AG51" si="1">AF29*AU29</f>
        <v>0</v>
      </c>
      <c r="AH29" s="375"/>
      <c r="AI29" s="375"/>
      <c r="AJ29" s="375"/>
      <c r="AK29" s="375"/>
      <c r="AL29" s="375"/>
      <c r="AM29" s="477"/>
      <c r="AN29" s="477"/>
      <c r="AO29" s="477"/>
      <c r="AP29" s="477"/>
      <c r="AQ29" s="477"/>
      <c r="AR29" s="477"/>
      <c r="AS29" s="477"/>
      <c r="AT29" s="291">
        <f t="shared" ref="AT29:AT51" si="2">E29+H29+K29+N29+Q29+T29+W29+Z29+AC29+AF29+AI29+AL29+AO29+AQ29+AS29</f>
        <v>0</v>
      </c>
      <c r="AU29" s="298">
        <v>525</v>
      </c>
      <c r="AV29" s="478">
        <f t="shared" ref="AV29:AV51" si="3">AT29*AU29</f>
        <v>0</v>
      </c>
    </row>
    <row r="30" spans="1:48">
      <c r="A30" s="219" t="s">
        <v>220</v>
      </c>
      <c r="B30" s="476"/>
      <c r="C30" s="476" t="s">
        <v>195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75"/>
      <c r="W30" s="375"/>
      <c r="X30" s="319"/>
      <c r="Y30" s="319"/>
      <c r="Z30" s="319"/>
      <c r="AA30" s="319"/>
      <c r="AB30" s="375">
        <v>2.215E-2</v>
      </c>
      <c r="AC30" s="500">
        <f>AB30*AB26</f>
        <v>0.53159999999999996</v>
      </c>
      <c r="AD30" s="375">
        <f t="shared" si="0"/>
        <v>271.11599999999999</v>
      </c>
      <c r="AE30" s="375">
        <v>5.4339999999999999E-2</v>
      </c>
      <c r="AF30" s="375">
        <f>AE30*AE26</f>
        <v>1.30416</v>
      </c>
      <c r="AG30" s="375">
        <f t="shared" si="1"/>
        <v>665.12159999999994</v>
      </c>
      <c r="AH30" s="375"/>
      <c r="AI30" s="375"/>
      <c r="AJ30" s="375"/>
      <c r="AK30" s="375"/>
      <c r="AL30" s="375"/>
      <c r="AM30" s="477"/>
      <c r="AN30" s="477"/>
      <c r="AO30" s="477"/>
      <c r="AP30" s="477"/>
      <c r="AQ30" s="477"/>
      <c r="AR30" s="477"/>
      <c r="AS30" s="477"/>
      <c r="AT30" s="291">
        <f>E30+H30+K30+N30+Q30+T30+W30+Z30+AC30+AF30+AI30+AL30+AO30+AQ30+AS30</f>
        <v>1.8357600000000001</v>
      </c>
      <c r="AU30" s="298">
        <v>510</v>
      </c>
      <c r="AV30" s="478">
        <f t="shared" si="3"/>
        <v>936.23760000000004</v>
      </c>
    </row>
    <row r="31" spans="1:48" ht="138">
      <c r="A31" s="219" t="s">
        <v>24</v>
      </c>
      <c r="B31" s="476"/>
      <c r="C31" s="476" t="s">
        <v>195</v>
      </c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75"/>
      <c r="W31" s="375"/>
      <c r="X31" s="319"/>
      <c r="Y31" s="319"/>
      <c r="Z31" s="319"/>
      <c r="AA31" s="319"/>
      <c r="AB31" s="375"/>
      <c r="AC31" s="500"/>
      <c r="AD31" s="375">
        <f t="shared" si="0"/>
        <v>0</v>
      </c>
      <c r="AE31" s="375"/>
      <c r="AF31" s="375"/>
      <c r="AG31" s="375">
        <f t="shared" si="1"/>
        <v>0</v>
      </c>
      <c r="AH31" s="375"/>
      <c r="AI31" s="375"/>
      <c r="AJ31" s="375"/>
      <c r="AK31" s="375"/>
      <c r="AL31" s="375"/>
      <c r="AM31" s="477"/>
      <c r="AN31" s="477"/>
      <c r="AO31" s="477"/>
      <c r="AP31" s="477"/>
      <c r="AQ31" s="477"/>
      <c r="AR31" s="477"/>
      <c r="AS31" s="477"/>
      <c r="AT31" s="253">
        <f t="shared" si="2"/>
        <v>0</v>
      </c>
      <c r="AU31" s="298">
        <v>241.5</v>
      </c>
      <c r="AV31" s="478">
        <f t="shared" si="3"/>
        <v>0</v>
      </c>
    </row>
    <row r="32" spans="1:48" ht="60">
      <c r="A32" s="219" t="s">
        <v>234</v>
      </c>
      <c r="B32" s="476"/>
      <c r="C32" s="476" t="s">
        <v>195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75"/>
      <c r="W32" s="375"/>
      <c r="X32" s="319"/>
      <c r="Y32" s="319"/>
      <c r="Z32" s="319"/>
      <c r="AA32" s="319"/>
      <c r="AB32" s="375"/>
      <c r="AC32" s="500"/>
      <c r="AD32" s="375">
        <f t="shared" si="0"/>
        <v>0</v>
      </c>
      <c r="AE32" s="375"/>
      <c r="AF32" s="375"/>
      <c r="AG32" s="375">
        <f t="shared" si="1"/>
        <v>0</v>
      </c>
      <c r="AH32" s="375"/>
      <c r="AI32" s="375"/>
      <c r="AJ32" s="375"/>
      <c r="AK32" s="375"/>
      <c r="AL32" s="375"/>
      <c r="AM32" s="477"/>
      <c r="AN32" s="477"/>
      <c r="AO32" s="477"/>
      <c r="AP32" s="477"/>
      <c r="AQ32" s="477"/>
      <c r="AR32" s="477"/>
      <c r="AS32" s="477"/>
      <c r="AT32" s="253">
        <f t="shared" si="2"/>
        <v>0</v>
      </c>
      <c r="AU32" s="298">
        <v>142.5</v>
      </c>
      <c r="AV32" s="478">
        <f t="shared" si="3"/>
        <v>0</v>
      </c>
    </row>
    <row r="33" spans="1:48">
      <c r="A33" s="219" t="s">
        <v>25</v>
      </c>
      <c r="B33" s="476"/>
      <c r="C33" s="476" t="s">
        <v>195</v>
      </c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75"/>
      <c r="W33" s="375"/>
      <c r="X33" s="319"/>
      <c r="Y33" s="319"/>
      <c r="Z33" s="319"/>
      <c r="AA33" s="319"/>
      <c r="AB33" s="375"/>
      <c r="AC33" s="500"/>
      <c r="AD33" s="375">
        <f t="shared" si="0"/>
        <v>0</v>
      </c>
      <c r="AE33" s="375"/>
      <c r="AF33" s="375"/>
      <c r="AG33" s="375">
        <f t="shared" si="1"/>
        <v>0</v>
      </c>
      <c r="AH33" s="375"/>
      <c r="AI33" s="375"/>
      <c r="AJ33" s="375"/>
      <c r="AK33" s="375"/>
      <c r="AL33" s="375"/>
      <c r="AM33" s="477"/>
      <c r="AN33" s="477"/>
      <c r="AO33" s="477"/>
      <c r="AP33" s="477"/>
      <c r="AQ33" s="477"/>
      <c r="AR33" s="477"/>
      <c r="AS33" s="477"/>
      <c r="AT33" s="291">
        <f t="shared" si="2"/>
        <v>0</v>
      </c>
      <c r="AU33" s="298"/>
      <c r="AV33" s="478">
        <f t="shared" si="3"/>
        <v>0</v>
      </c>
    </row>
    <row r="34" spans="1:48" ht="60">
      <c r="A34" s="219" t="s">
        <v>232</v>
      </c>
      <c r="B34" s="476"/>
      <c r="C34" s="476" t="s">
        <v>195</v>
      </c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75"/>
      <c r="W34" s="375"/>
      <c r="X34" s="319"/>
      <c r="Y34" s="319"/>
      <c r="Z34" s="319"/>
      <c r="AA34" s="319"/>
      <c r="AB34" s="375"/>
      <c r="AC34" s="500"/>
      <c r="AD34" s="375">
        <f t="shared" si="0"/>
        <v>0</v>
      </c>
      <c r="AE34" s="375"/>
      <c r="AF34" s="375"/>
      <c r="AG34" s="375">
        <f t="shared" si="1"/>
        <v>0</v>
      </c>
      <c r="AH34" s="375"/>
      <c r="AI34" s="375"/>
      <c r="AJ34" s="375"/>
      <c r="AK34" s="375"/>
      <c r="AL34" s="375"/>
      <c r="AM34" s="477"/>
      <c r="AN34" s="477"/>
      <c r="AO34" s="477"/>
      <c r="AP34" s="477"/>
      <c r="AQ34" s="477"/>
      <c r="AR34" s="477"/>
      <c r="AS34" s="477"/>
      <c r="AT34" s="253">
        <f t="shared" si="2"/>
        <v>0</v>
      </c>
      <c r="AU34" s="298">
        <v>138</v>
      </c>
      <c r="AV34" s="478">
        <f t="shared" si="3"/>
        <v>0</v>
      </c>
    </row>
    <row r="35" spans="1:48">
      <c r="A35" s="282" t="s">
        <v>224</v>
      </c>
      <c r="B35" s="476"/>
      <c r="C35" s="476" t="s">
        <v>195</v>
      </c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75"/>
      <c r="W35" s="375"/>
      <c r="X35" s="319"/>
      <c r="Y35" s="319"/>
      <c r="Z35" s="319"/>
      <c r="AA35" s="319"/>
      <c r="AB35" s="375"/>
      <c r="AC35" s="500"/>
      <c r="AD35" s="375">
        <f t="shared" si="0"/>
        <v>0</v>
      </c>
      <c r="AE35" s="375"/>
      <c r="AF35" s="375"/>
      <c r="AG35" s="375">
        <f t="shared" si="1"/>
        <v>0</v>
      </c>
      <c r="AH35" s="375"/>
      <c r="AI35" s="375"/>
      <c r="AJ35" s="375"/>
      <c r="AK35" s="375"/>
      <c r="AL35" s="375"/>
      <c r="AM35" s="477"/>
      <c r="AN35" s="477"/>
      <c r="AO35" s="477"/>
      <c r="AP35" s="477"/>
      <c r="AQ35" s="477"/>
      <c r="AR35" s="477"/>
      <c r="AS35" s="477"/>
      <c r="AT35" s="291">
        <f t="shared" si="2"/>
        <v>0</v>
      </c>
      <c r="AU35" s="298"/>
      <c r="AV35" s="478">
        <f t="shared" si="3"/>
        <v>0</v>
      </c>
    </row>
    <row r="36" spans="1:48">
      <c r="A36" s="219" t="s">
        <v>26</v>
      </c>
      <c r="B36" s="476"/>
      <c r="C36" s="476" t="s">
        <v>195</v>
      </c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75"/>
      <c r="W36" s="375"/>
      <c r="X36" s="319"/>
      <c r="Y36" s="319"/>
      <c r="Z36" s="319"/>
      <c r="AA36" s="319"/>
      <c r="AB36" s="375"/>
      <c r="AC36" s="500"/>
      <c r="AD36" s="375">
        <f t="shared" si="0"/>
        <v>0</v>
      </c>
      <c r="AE36" s="375"/>
      <c r="AF36" s="375"/>
      <c r="AG36" s="375">
        <f t="shared" si="1"/>
        <v>0</v>
      </c>
      <c r="AH36" s="375"/>
      <c r="AI36" s="375"/>
      <c r="AJ36" s="375"/>
      <c r="AK36" s="375"/>
      <c r="AL36" s="375"/>
      <c r="AM36" s="477"/>
      <c r="AN36" s="477"/>
      <c r="AO36" s="477"/>
      <c r="AP36" s="477"/>
      <c r="AQ36" s="477"/>
      <c r="AR36" s="477"/>
      <c r="AS36" s="477"/>
      <c r="AT36" s="291">
        <f t="shared" si="2"/>
        <v>0</v>
      </c>
      <c r="AU36" s="298"/>
      <c r="AV36" s="478">
        <f t="shared" si="3"/>
        <v>0</v>
      </c>
    </row>
    <row r="37" spans="1:48" ht="92.25">
      <c r="A37" s="219" t="s">
        <v>218</v>
      </c>
      <c r="B37" s="476"/>
      <c r="C37" s="476" t="s">
        <v>195</v>
      </c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75"/>
      <c r="W37" s="375"/>
      <c r="X37" s="319"/>
      <c r="Y37" s="319"/>
      <c r="Z37" s="319"/>
      <c r="AA37" s="319"/>
      <c r="AB37" s="375"/>
      <c r="AC37" s="500"/>
      <c r="AD37" s="375">
        <f t="shared" si="0"/>
        <v>0</v>
      </c>
      <c r="AE37" s="375"/>
      <c r="AF37" s="375"/>
      <c r="AG37" s="375">
        <f t="shared" si="1"/>
        <v>0</v>
      </c>
      <c r="AH37" s="375"/>
      <c r="AI37" s="375"/>
      <c r="AJ37" s="375"/>
      <c r="AK37" s="375"/>
      <c r="AL37" s="375"/>
      <c r="AM37" s="477"/>
      <c r="AN37" s="477"/>
      <c r="AO37" s="477"/>
      <c r="AP37" s="477"/>
      <c r="AQ37" s="477"/>
      <c r="AR37" s="477"/>
      <c r="AS37" s="477"/>
      <c r="AT37" s="291">
        <f t="shared" si="2"/>
        <v>0</v>
      </c>
      <c r="AU37" s="300"/>
      <c r="AV37" s="478">
        <f t="shared" si="3"/>
        <v>0</v>
      </c>
    </row>
    <row r="38" spans="1:48" ht="60">
      <c r="A38" s="219" t="s">
        <v>27</v>
      </c>
      <c r="B38" s="476"/>
      <c r="C38" s="476" t="s">
        <v>195</v>
      </c>
      <c r="D38" s="319">
        <v>5.0000000000000001E-3</v>
      </c>
      <c r="E38" s="319">
        <f>D38*D26</f>
        <v>0.1</v>
      </c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75">
        <v>3.0000000000000001E-3</v>
      </c>
      <c r="W38" s="375">
        <f>V38*V26</f>
        <v>7.2000000000000008E-2</v>
      </c>
      <c r="X38" s="319"/>
      <c r="Y38" s="319"/>
      <c r="Z38" s="319"/>
      <c r="AA38" s="319"/>
      <c r="AB38" s="375"/>
      <c r="AC38" s="500"/>
      <c r="AD38" s="375">
        <f t="shared" si="0"/>
        <v>0</v>
      </c>
      <c r="AE38" s="375"/>
      <c r="AF38" s="375"/>
      <c r="AG38" s="375">
        <f t="shared" si="1"/>
        <v>0</v>
      </c>
      <c r="AH38" s="375"/>
      <c r="AI38" s="375"/>
      <c r="AJ38" s="375"/>
      <c r="AK38" s="375"/>
      <c r="AL38" s="375"/>
      <c r="AM38" s="477"/>
      <c r="AN38" s="477"/>
      <c r="AO38" s="477"/>
      <c r="AP38" s="477"/>
      <c r="AQ38" s="477"/>
      <c r="AR38" s="477"/>
      <c r="AS38" s="477"/>
      <c r="AT38" s="253">
        <f>E38+H38+K38+N38+Q38+T38+W38+Z38+AC38+AF38+AI38+AL38+AO38+AQ38+AS38</f>
        <v>0.17200000000000001</v>
      </c>
      <c r="AU38" s="301">
        <v>610.20000000000005</v>
      </c>
      <c r="AV38" s="478">
        <f t="shared" si="3"/>
        <v>104.95440000000002</v>
      </c>
    </row>
    <row r="39" spans="1:48">
      <c r="A39" s="219" t="s">
        <v>28</v>
      </c>
      <c r="B39" s="476"/>
      <c r="C39" s="476" t="s">
        <v>195</v>
      </c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75"/>
      <c r="W39" s="375"/>
      <c r="X39" s="319"/>
      <c r="Y39" s="319"/>
      <c r="Z39" s="319"/>
      <c r="AA39" s="319"/>
      <c r="AB39" s="375"/>
      <c r="AC39" s="500"/>
      <c r="AD39" s="375">
        <f t="shared" si="0"/>
        <v>0</v>
      </c>
      <c r="AE39" s="375"/>
      <c r="AF39" s="375"/>
      <c r="AG39" s="375">
        <f t="shared" si="1"/>
        <v>0</v>
      </c>
      <c r="AH39" s="375"/>
      <c r="AI39" s="375"/>
      <c r="AJ39" s="375"/>
      <c r="AK39" s="375"/>
      <c r="AL39" s="375"/>
      <c r="AM39" s="477"/>
      <c r="AN39" s="477"/>
      <c r="AO39" s="477"/>
      <c r="AP39" s="477"/>
      <c r="AQ39" s="477"/>
      <c r="AR39" s="477"/>
      <c r="AS39" s="477"/>
      <c r="AT39" s="291">
        <f t="shared" si="2"/>
        <v>0</v>
      </c>
      <c r="AU39" s="301"/>
      <c r="AV39" s="478">
        <f t="shared" si="3"/>
        <v>0</v>
      </c>
    </row>
    <row r="40" spans="1:48">
      <c r="A40" s="219" t="s">
        <v>223</v>
      </c>
      <c r="B40" s="476"/>
      <c r="C40" s="476" t="s">
        <v>195</v>
      </c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75"/>
      <c r="W40" s="375"/>
      <c r="X40" s="319"/>
      <c r="Y40" s="319"/>
      <c r="Z40" s="319"/>
      <c r="AA40" s="319"/>
      <c r="AB40" s="375"/>
      <c r="AC40" s="500"/>
      <c r="AD40" s="375">
        <f t="shared" si="0"/>
        <v>0</v>
      </c>
      <c r="AE40" s="375"/>
      <c r="AF40" s="375"/>
      <c r="AG40" s="375">
        <f t="shared" si="1"/>
        <v>0</v>
      </c>
      <c r="AH40" s="375"/>
      <c r="AI40" s="375"/>
      <c r="AJ40" s="375"/>
      <c r="AK40" s="375"/>
      <c r="AL40" s="375"/>
      <c r="AM40" s="477"/>
      <c r="AN40" s="477"/>
      <c r="AO40" s="477"/>
      <c r="AP40" s="477"/>
      <c r="AQ40" s="477"/>
      <c r="AR40" s="477"/>
      <c r="AS40" s="477"/>
      <c r="AT40" s="291">
        <f t="shared" si="2"/>
        <v>0</v>
      </c>
      <c r="AU40" s="301"/>
      <c r="AV40" s="478">
        <f t="shared" si="3"/>
        <v>0</v>
      </c>
    </row>
    <row r="41" spans="1:48" ht="60">
      <c r="A41" s="219" t="s">
        <v>29</v>
      </c>
      <c r="B41" s="476"/>
      <c r="C41" s="476" t="s">
        <v>195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75"/>
      <c r="W41" s="375"/>
      <c r="X41" s="319"/>
      <c r="Y41" s="319"/>
      <c r="Z41" s="319"/>
      <c r="AA41" s="319"/>
      <c r="AB41" s="375">
        <v>2E-3</v>
      </c>
      <c r="AC41" s="500">
        <f>AB41*AB26</f>
        <v>4.8000000000000001E-2</v>
      </c>
      <c r="AD41" s="375">
        <f t="shared" si="0"/>
        <v>9.36</v>
      </c>
      <c r="AE41" s="375">
        <v>2E-3</v>
      </c>
      <c r="AF41" s="375">
        <f>AE41*AE26</f>
        <v>4.8000000000000001E-2</v>
      </c>
      <c r="AG41" s="375">
        <f t="shared" si="1"/>
        <v>9.36</v>
      </c>
      <c r="AH41" s="375"/>
      <c r="AI41" s="375"/>
      <c r="AJ41" s="375"/>
      <c r="AK41" s="375"/>
      <c r="AL41" s="375"/>
      <c r="AM41" s="477"/>
      <c r="AN41" s="477"/>
      <c r="AO41" s="477"/>
      <c r="AP41" s="477"/>
      <c r="AQ41" s="477"/>
      <c r="AR41" s="477"/>
      <c r="AS41" s="477"/>
      <c r="AT41" s="253">
        <f t="shared" si="2"/>
        <v>9.6000000000000002E-2</v>
      </c>
      <c r="AU41" s="301">
        <v>195</v>
      </c>
      <c r="AV41" s="478">
        <f t="shared" si="3"/>
        <v>18.72</v>
      </c>
    </row>
    <row r="42" spans="1:48">
      <c r="A42" s="219" t="s">
        <v>200</v>
      </c>
      <c r="B42" s="476"/>
      <c r="C42" s="476" t="s">
        <v>195</v>
      </c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75"/>
      <c r="W42" s="375"/>
      <c r="X42" s="319"/>
      <c r="Y42" s="319"/>
      <c r="Z42" s="319"/>
      <c r="AA42" s="319"/>
      <c r="AB42" s="375"/>
      <c r="AC42" s="500"/>
      <c r="AD42" s="375">
        <f t="shared" si="0"/>
        <v>0</v>
      </c>
      <c r="AE42" s="375"/>
      <c r="AF42" s="375"/>
      <c r="AG42" s="375">
        <f t="shared" si="1"/>
        <v>0</v>
      </c>
      <c r="AH42" s="375"/>
      <c r="AI42" s="375"/>
      <c r="AJ42" s="375"/>
      <c r="AK42" s="375"/>
      <c r="AL42" s="375"/>
      <c r="AM42" s="477"/>
      <c r="AN42" s="477"/>
      <c r="AO42" s="477"/>
      <c r="AP42" s="477"/>
      <c r="AQ42" s="477"/>
      <c r="AR42" s="477"/>
      <c r="AS42" s="477"/>
      <c r="AT42" s="291">
        <f t="shared" si="2"/>
        <v>0</v>
      </c>
      <c r="AU42" s="301"/>
      <c r="AV42" s="478">
        <f t="shared" si="3"/>
        <v>0</v>
      </c>
    </row>
    <row r="43" spans="1:48" ht="60">
      <c r="A43" s="219" t="s">
        <v>30</v>
      </c>
      <c r="B43" s="476"/>
      <c r="C43" s="476" t="s">
        <v>196</v>
      </c>
      <c r="D43" s="319">
        <v>0.19</v>
      </c>
      <c r="E43" s="319">
        <f>D43*D26</f>
        <v>3.8</v>
      </c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75"/>
      <c r="W43" s="375"/>
      <c r="X43" s="319"/>
      <c r="Y43" s="319"/>
      <c r="Z43" s="319"/>
      <c r="AA43" s="319"/>
      <c r="AB43" s="375"/>
      <c r="AC43" s="500"/>
      <c r="AD43" s="375">
        <f t="shared" si="0"/>
        <v>0</v>
      </c>
      <c r="AE43" s="375"/>
      <c r="AF43" s="375"/>
      <c r="AG43" s="375">
        <f t="shared" si="1"/>
        <v>0</v>
      </c>
      <c r="AH43" s="375"/>
      <c r="AI43" s="375"/>
      <c r="AJ43" s="375"/>
      <c r="AK43" s="375"/>
      <c r="AL43" s="375"/>
      <c r="AM43" s="477"/>
      <c r="AN43" s="477"/>
      <c r="AO43" s="477"/>
      <c r="AP43" s="477"/>
      <c r="AQ43" s="477"/>
      <c r="AR43" s="477"/>
      <c r="AS43" s="477"/>
      <c r="AT43" s="253">
        <f t="shared" si="2"/>
        <v>3.8</v>
      </c>
      <c r="AU43" s="301">
        <v>58.32</v>
      </c>
      <c r="AV43" s="478">
        <f t="shared" si="3"/>
        <v>221.61599999999999</v>
      </c>
    </row>
    <row r="44" spans="1:48" ht="60">
      <c r="A44" s="219" t="s">
        <v>199</v>
      </c>
      <c r="B44" s="476"/>
      <c r="C44" s="476" t="s">
        <v>195</v>
      </c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75"/>
      <c r="W44" s="375"/>
      <c r="X44" s="319"/>
      <c r="Y44" s="319"/>
      <c r="Z44" s="319"/>
      <c r="AA44" s="319"/>
      <c r="AB44" s="375"/>
      <c r="AC44" s="500"/>
      <c r="AD44" s="375">
        <f t="shared" si="0"/>
        <v>0</v>
      </c>
      <c r="AE44" s="375"/>
      <c r="AF44" s="375"/>
      <c r="AG44" s="375">
        <f t="shared" si="1"/>
        <v>0</v>
      </c>
      <c r="AH44" s="375"/>
      <c r="AI44" s="375"/>
      <c r="AJ44" s="375"/>
      <c r="AK44" s="375"/>
      <c r="AL44" s="375"/>
      <c r="AM44" s="477"/>
      <c r="AN44" s="477"/>
      <c r="AO44" s="477"/>
      <c r="AP44" s="477"/>
      <c r="AQ44" s="477"/>
      <c r="AR44" s="477"/>
      <c r="AS44" s="477"/>
      <c r="AT44" s="253">
        <f t="shared" si="2"/>
        <v>0</v>
      </c>
      <c r="AU44" s="301">
        <v>270</v>
      </c>
      <c r="AV44" s="478">
        <f t="shared" si="3"/>
        <v>0</v>
      </c>
    </row>
    <row r="45" spans="1:48">
      <c r="A45" s="219" t="s">
        <v>31</v>
      </c>
      <c r="B45" s="476"/>
      <c r="C45" s="476" t="s">
        <v>195</v>
      </c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75"/>
      <c r="W45" s="375"/>
      <c r="X45" s="319"/>
      <c r="Y45" s="319"/>
      <c r="Z45" s="319"/>
      <c r="AA45" s="319"/>
      <c r="AB45" s="375"/>
      <c r="AC45" s="500"/>
      <c r="AD45" s="375">
        <f t="shared" si="0"/>
        <v>0</v>
      </c>
      <c r="AE45" s="375"/>
      <c r="AF45" s="375"/>
      <c r="AG45" s="375">
        <f t="shared" si="1"/>
        <v>0</v>
      </c>
      <c r="AH45" s="375"/>
      <c r="AI45" s="375"/>
      <c r="AJ45" s="375"/>
      <c r="AK45" s="375"/>
      <c r="AL45" s="375"/>
      <c r="AM45" s="477"/>
      <c r="AN45" s="477"/>
      <c r="AO45" s="477"/>
      <c r="AP45" s="477"/>
      <c r="AQ45" s="477"/>
      <c r="AR45" s="477"/>
      <c r="AS45" s="477"/>
      <c r="AT45" s="291">
        <f t="shared" si="2"/>
        <v>0</v>
      </c>
      <c r="AU45" s="301"/>
      <c r="AV45" s="478">
        <f t="shared" si="3"/>
        <v>0</v>
      </c>
    </row>
    <row r="46" spans="1:48" ht="60">
      <c r="A46" s="219" t="s">
        <v>32</v>
      </c>
      <c r="B46" s="476"/>
      <c r="C46" s="476" t="s">
        <v>195</v>
      </c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75"/>
      <c r="W46" s="375"/>
      <c r="X46" s="319"/>
      <c r="Y46" s="319"/>
      <c r="Z46" s="319"/>
      <c r="AA46" s="319"/>
      <c r="AB46" s="375"/>
      <c r="AC46" s="500"/>
      <c r="AD46" s="375">
        <f t="shared" si="0"/>
        <v>0</v>
      </c>
      <c r="AE46" s="375"/>
      <c r="AF46" s="375"/>
      <c r="AG46" s="375">
        <f t="shared" si="1"/>
        <v>0</v>
      </c>
      <c r="AH46" s="375"/>
      <c r="AI46" s="375"/>
      <c r="AJ46" s="375"/>
      <c r="AK46" s="375"/>
      <c r="AL46" s="375"/>
      <c r="AM46" s="477"/>
      <c r="AN46" s="477"/>
      <c r="AO46" s="477"/>
      <c r="AP46" s="477"/>
      <c r="AQ46" s="477"/>
      <c r="AR46" s="477"/>
      <c r="AS46" s="477"/>
      <c r="AT46" s="253">
        <f t="shared" si="2"/>
        <v>0</v>
      </c>
      <c r="AU46" s="301">
        <v>138</v>
      </c>
      <c r="AV46" s="478">
        <f>AT46*AU46</f>
        <v>0</v>
      </c>
    </row>
    <row r="47" spans="1:48">
      <c r="A47" s="219" t="s">
        <v>33</v>
      </c>
      <c r="B47" s="476"/>
      <c r="C47" s="476" t="s">
        <v>195</v>
      </c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75"/>
      <c r="W47" s="375"/>
      <c r="X47" s="319"/>
      <c r="Y47" s="319"/>
      <c r="Z47" s="319"/>
      <c r="AA47" s="319"/>
      <c r="AB47" s="375"/>
      <c r="AC47" s="500"/>
      <c r="AD47" s="375">
        <f t="shared" si="0"/>
        <v>0</v>
      </c>
      <c r="AE47" s="375"/>
      <c r="AF47" s="375"/>
      <c r="AG47" s="375">
        <f t="shared" si="1"/>
        <v>0</v>
      </c>
      <c r="AH47" s="375"/>
      <c r="AI47" s="375"/>
      <c r="AJ47" s="375"/>
      <c r="AK47" s="375"/>
      <c r="AL47" s="375"/>
      <c r="AM47" s="477"/>
      <c r="AN47" s="477"/>
      <c r="AO47" s="477"/>
      <c r="AP47" s="477"/>
      <c r="AQ47" s="477"/>
      <c r="AR47" s="477"/>
      <c r="AS47" s="477"/>
      <c r="AT47" s="291">
        <f t="shared" si="2"/>
        <v>0</v>
      </c>
      <c r="AU47" s="301"/>
      <c r="AV47" s="478">
        <f t="shared" si="3"/>
        <v>0</v>
      </c>
    </row>
    <row r="48" spans="1:48">
      <c r="A48" s="219" t="s">
        <v>34</v>
      </c>
      <c r="B48" s="476"/>
      <c r="C48" s="476" t="s">
        <v>195</v>
      </c>
      <c r="D48" s="319"/>
      <c r="E48" s="319"/>
      <c r="F48" s="319"/>
      <c r="G48" s="319"/>
      <c r="H48" s="319"/>
      <c r="I48" s="319"/>
      <c r="J48" s="319">
        <v>1.546E-2</v>
      </c>
      <c r="K48" s="319">
        <f>J48*J26</f>
        <v>0.30919999999999997</v>
      </c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75"/>
      <c r="W48" s="375"/>
      <c r="X48" s="319"/>
      <c r="Y48" s="319">
        <v>0.01</v>
      </c>
      <c r="Z48" s="319">
        <f>Y48*Y26</f>
        <v>0.24</v>
      </c>
      <c r="AA48" s="319"/>
      <c r="AB48" s="375"/>
      <c r="AC48" s="500"/>
      <c r="AD48" s="375">
        <f t="shared" si="0"/>
        <v>0</v>
      </c>
      <c r="AE48" s="375"/>
      <c r="AF48" s="375"/>
      <c r="AG48" s="375">
        <f t="shared" si="1"/>
        <v>0</v>
      </c>
      <c r="AH48" s="375"/>
      <c r="AI48" s="375"/>
      <c r="AJ48" s="375"/>
      <c r="AK48" s="375"/>
      <c r="AL48" s="375"/>
      <c r="AM48" s="477"/>
      <c r="AN48" s="477"/>
      <c r="AO48" s="477"/>
      <c r="AP48" s="477"/>
      <c r="AQ48" s="477"/>
      <c r="AR48" s="477"/>
      <c r="AS48" s="477"/>
      <c r="AT48" s="291">
        <f t="shared" si="2"/>
        <v>0.54919999999999991</v>
      </c>
      <c r="AU48" s="301">
        <v>591.84</v>
      </c>
      <c r="AV48" s="478">
        <f t="shared" si="3"/>
        <v>325.03852799999999</v>
      </c>
    </row>
    <row r="49" spans="1:48">
      <c r="A49" s="219" t="s">
        <v>35</v>
      </c>
      <c r="B49" s="476"/>
      <c r="C49" s="476" t="s">
        <v>197</v>
      </c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75"/>
      <c r="W49" s="375"/>
      <c r="X49" s="319"/>
      <c r="Y49" s="319"/>
      <c r="Z49" s="319"/>
      <c r="AA49" s="319"/>
      <c r="AB49" s="375"/>
      <c r="AC49" s="500"/>
      <c r="AD49" s="375">
        <f t="shared" si="0"/>
        <v>0</v>
      </c>
      <c r="AE49" s="375"/>
      <c r="AF49" s="375"/>
      <c r="AG49" s="375">
        <f>AF49/0.04*AU49</f>
        <v>0</v>
      </c>
      <c r="AH49" s="375"/>
      <c r="AI49" s="375"/>
      <c r="AJ49" s="375"/>
      <c r="AK49" s="375"/>
      <c r="AL49" s="375"/>
      <c r="AM49" s="477"/>
      <c r="AN49" s="477"/>
      <c r="AO49" s="477"/>
      <c r="AP49" s="477"/>
      <c r="AQ49" s="477"/>
      <c r="AR49" s="477"/>
      <c r="AS49" s="477"/>
      <c r="AT49" s="292">
        <f>(E49+H49+K49+N49+Q49+T49+W49+Z49+AC49+AF49+AI49+AL49+AO49+AQ49+AS49)/0.04</f>
        <v>0</v>
      </c>
      <c r="AU49" s="301"/>
      <c r="AV49" s="478">
        <f t="shared" si="3"/>
        <v>0</v>
      </c>
    </row>
    <row r="50" spans="1:48" ht="60">
      <c r="A50" s="220" t="s">
        <v>217</v>
      </c>
      <c r="B50" s="479"/>
      <c r="C50" s="476" t="s">
        <v>195</v>
      </c>
      <c r="D50" s="319"/>
      <c r="E50" s="319"/>
      <c r="F50" s="319"/>
      <c r="G50" s="321"/>
      <c r="H50" s="321"/>
      <c r="I50" s="319"/>
      <c r="J50" s="321"/>
      <c r="K50" s="319"/>
      <c r="L50" s="319"/>
      <c r="M50" s="321"/>
      <c r="N50" s="319"/>
      <c r="O50" s="319"/>
      <c r="P50" s="321"/>
      <c r="Q50" s="321"/>
      <c r="R50" s="319"/>
      <c r="S50" s="321"/>
      <c r="T50" s="321"/>
      <c r="U50" s="319"/>
      <c r="V50" s="376"/>
      <c r="W50" s="376"/>
      <c r="X50" s="319"/>
      <c r="Y50" s="321"/>
      <c r="Z50" s="321"/>
      <c r="AA50" s="319"/>
      <c r="AB50" s="376"/>
      <c r="AC50" s="501"/>
      <c r="AD50" s="375">
        <f t="shared" si="0"/>
        <v>0</v>
      </c>
      <c r="AE50" s="376"/>
      <c r="AF50" s="376"/>
      <c r="AG50" s="375">
        <f t="shared" si="1"/>
        <v>0</v>
      </c>
      <c r="AH50" s="376"/>
      <c r="AI50" s="376"/>
      <c r="AJ50" s="375"/>
      <c r="AK50" s="376"/>
      <c r="AL50" s="376"/>
      <c r="AM50" s="477"/>
      <c r="AN50" s="480"/>
      <c r="AO50" s="480"/>
      <c r="AP50" s="480"/>
      <c r="AQ50" s="480"/>
      <c r="AR50" s="480"/>
      <c r="AS50" s="480"/>
      <c r="AT50" s="253">
        <f t="shared" si="2"/>
        <v>0</v>
      </c>
      <c r="AU50" s="300">
        <v>433.5</v>
      </c>
      <c r="AV50" s="478">
        <f t="shared" si="3"/>
        <v>0</v>
      </c>
    </row>
    <row r="51" spans="1:48" ht="60">
      <c r="A51" s="221" t="s">
        <v>36</v>
      </c>
      <c r="B51" s="479"/>
      <c r="C51" s="476" t="s">
        <v>195</v>
      </c>
      <c r="D51" s="321"/>
      <c r="E51" s="321"/>
      <c r="F51" s="319"/>
      <c r="G51" s="321"/>
      <c r="H51" s="321"/>
      <c r="I51" s="319"/>
      <c r="J51" s="321"/>
      <c r="K51" s="319"/>
      <c r="L51" s="319"/>
      <c r="M51" s="321"/>
      <c r="N51" s="319"/>
      <c r="O51" s="319"/>
      <c r="P51" s="321"/>
      <c r="Q51" s="321"/>
      <c r="R51" s="319"/>
      <c r="S51" s="321"/>
      <c r="T51" s="321"/>
      <c r="U51" s="319"/>
      <c r="V51" s="376"/>
      <c r="W51" s="376"/>
      <c r="X51" s="319"/>
      <c r="Y51" s="321"/>
      <c r="Z51" s="321"/>
      <c r="AA51" s="319"/>
      <c r="AB51" s="376"/>
      <c r="AC51" s="501"/>
      <c r="AD51" s="375">
        <f t="shared" si="0"/>
        <v>0</v>
      </c>
      <c r="AE51" s="376">
        <v>4.0000000000000001E-3</v>
      </c>
      <c r="AF51" s="376">
        <f>AE51*AE26</f>
        <v>9.6000000000000002E-2</v>
      </c>
      <c r="AG51" s="375">
        <f t="shared" si="1"/>
        <v>5.3280000000000003</v>
      </c>
      <c r="AH51" s="376"/>
      <c r="AI51" s="376"/>
      <c r="AJ51" s="375"/>
      <c r="AK51" s="376"/>
      <c r="AL51" s="376"/>
      <c r="AM51" s="477"/>
      <c r="AN51" s="480"/>
      <c r="AO51" s="480"/>
      <c r="AP51" s="480"/>
      <c r="AQ51" s="480"/>
      <c r="AR51" s="480"/>
      <c r="AS51" s="480"/>
      <c r="AT51" s="253">
        <f t="shared" si="2"/>
        <v>9.6000000000000002E-2</v>
      </c>
      <c r="AU51" s="300">
        <v>55.5</v>
      </c>
      <c r="AV51" s="478">
        <f t="shared" si="3"/>
        <v>5.3280000000000003</v>
      </c>
    </row>
    <row r="52" spans="1:48" ht="33">
      <c r="A52" s="458" t="s">
        <v>77</v>
      </c>
      <c r="B52" s="459"/>
      <c r="C52" s="460"/>
      <c r="D52" s="461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3" t="s">
        <v>62</v>
      </c>
      <c r="T52" s="462"/>
      <c r="U52" s="462"/>
      <c r="V52" s="462"/>
      <c r="W52" s="462"/>
      <c r="X52" s="462"/>
      <c r="Y52" s="462"/>
      <c r="Z52" s="463" t="s">
        <v>11</v>
      </c>
      <c r="AA52" s="463"/>
      <c r="AB52" s="463"/>
      <c r="AC52" s="462"/>
      <c r="AD52" s="462"/>
      <c r="AE52" s="462"/>
      <c r="AF52" s="462"/>
      <c r="AG52" s="462"/>
      <c r="AH52" s="462"/>
      <c r="AI52" s="462"/>
      <c r="AJ52" s="462"/>
      <c r="AK52" s="462"/>
      <c r="AL52" s="462"/>
      <c r="AM52" s="462"/>
      <c r="AN52" s="462"/>
      <c r="AO52" s="462"/>
      <c r="AP52" s="462"/>
      <c r="AQ52" s="462"/>
      <c r="AR52" s="462"/>
      <c r="AS52" s="464"/>
      <c r="AT52" s="981" t="s">
        <v>8</v>
      </c>
      <c r="AU52" s="979"/>
      <c r="AV52" s="229"/>
    </row>
    <row r="53" spans="1:48" ht="33">
      <c r="A53" s="438"/>
      <c r="B53" s="416"/>
      <c r="C53" s="465" t="s">
        <v>76</v>
      </c>
      <c r="D53" s="1010" t="s">
        <v>18</v>
      </c>
      <c r="E53" s="1011"/>
      <c r="F53" s="1011"/>
      <c r="G53" s="1011"/>
      <c r="H53" s="1011"/>
      <c r="I53" s="1011"/>
      <c r="J53" s="1011"/>
      <c r="K53" s="1011"/>
      <c r="L53" s="1011"/>
      <c r="M53" s="1011"/>
      <c r="N53" s="1012"/>
      <c r="O53" s="449"/>
      <c r="P53" s="1010" t="s">
        <v>19</v>
      </c>
      <c r="Q53" s="1011"/>
      <c r="R53" s="1011"/>
      <c r="S53" s="1011"/>
      <c r="T53" s="1011"/>
      <c r="U53" s="1011"/>
      <c r="V53" s="1011"/>
      <c r="W53" s="1011"/>
      <c r="X53" s="1011"/>
      <c r="Y53" s="1011"/>
      <c r="Z53" s="1011"/>
      <c r="AA53" s="1011"/>
      <c r="AB53" s="1012"/>
      <c r="AC53" s="1010" t="s">
        <v>20</v>
      </c>
      <c r="AD53" s="1011"/>
      <c r="AE53" s="1011"/>
      <c r="AF53" s="1011"/>
      <c r="AG53" s="1011"/>
      <c r="AH53" s="1012"/>
      <c r="AI53" s="1010" t="s">
        <v>21</v>
      </c>
      <c r="AJ53" s="1011"/>
      <c r="AK53" s="1011"/>
      <c r="AL53" s="1011"/>
      <c r="AM53" s="1011"/>
      <c r="AN53" s="1011"/>
      <c r="AO53" s="1012"/>
      <c r="AP53" s="466" t="s">
        <v>16</v>
      </c>
      <c r="AQ53" s="467"/>
      <c r="AR53" s="467"/>
      <c r="AS53" s="437"/>
      <c r="AT53" s="987" t="s">
        <v>3</v>
      </c>
      <c r="AU53" s="982"/>
      <c r="AV53" s="229"/>
    </row>
    <row r="54" spans="1:48" ht="33">
      <c r="A54" s="439"/>
      <c r="B54" s="465"/>
      <c r="C54" s="465" t="s">
        <v>75</v>
      </c>
      <c r="D54" s="1013"/>
      <c r="E54" s="1014"/>
      <c r="F54" s="1014"/>
      <c r="G54" s="1014"/>
      <c r="H54" s="1014"/>
      <c r="I54" s="1014"/>
      <c r="J54" s="1014"/>
      <c r="K54" s="1014"/>
      <c r="L54" s="1014"/>
      <c r="M54" s="1014"/>
      <c r="N54" s="1015"/>
      <c r="O54" s="468"/>
      <c r="P54" s="1013"/>
      <c r="Q54" s="1014"/>
      <c r="R54" s="1014"/>
      <c r="S54" s="1014"/>
      <c r="T54" s="1014"/>
      <c r="U54" s="1014"/>
      <c r="V54" s="1014"/>
      <c r="W54" s="1014"/>
      <c r="X54" s="1014"/>
      <c r="Y54" s="1014"/>
      <c r="Z54" s="1014"/>
      <c r="AA54" s="1014"/>
      <c r="AB54" s="1015"/>
      <c r="AC54" s="1013"/>
      <c r="AD54" s="1014"/>
      <c r="AE54" s="1014"/>
      <c r="AF54" s="1014"/>
      <c r="AG54" s="1014"/>
      <c r="AH54" s="1015"/>
      <c r="AI54" s="1013"/>
      <c r="AJ54" s="1014"/>
      <c r="AK54" s="1014"/>
      <c r="AL54" s="1014"/>
      <c r="AM54" s="1014"/>
      <c r="AN54" s="1014"/>
      <c r="AO54" s="1015"/>
      <c r="AP54" s="469" t="s">
        <v>17</v>
      </c>
      <c r="AQ54" s="470"/>
      <c r="AR54" s="470"/>
      <c r="AS54" s="471"/>
      <c r="AT54" s="988" t="s">
        <v>57</v>
      </c>
      <c r="AU54" s="989"/>
      <c r="AV54" s="227"/>
    </row>
    <row r="55" spans="1:48" ht="59.25" customHeight="1">
      <c r="A55" s="439" t="s">
        <v>78</v>
      </c>
      <c r="B55" s="465" t="s">
        <v>79</v>
      </c>
      <c r="C55" s="465" t="s">
        <v>9</v>
      </c>
      <c r="D55" s="1034" t="str">
        <f>D22</f>
        <v xml:space="preserve">каша пшенная молочная с маслом </v>
      </c>
      <c r="E55" s="1035"/>
      <c r="F55" s="506"/>
      <c r="G55" s="1034">
        <f>G22</f>
        <v>0</v>
      </c>
      <c r="H55" s="1035"/>
      <c r="I55" s="506"/>
      <c r="J55" s="1034" t="str">
        <f>J22</f>
        <v>Сыр порциями</v>
      </c>
      <c r="K55" s="1035"/>
      <c r="L55" s="506"/>
      <c r="M55" s="1034" t="str">
        <f>M22</f>
        <v xml:space="preserve"> пшеничный/ржаной</v>
      </c>
      <c r="N55" s="1035"/>
      <c r="O55" s="506"/>
      <c r="P55" s="1034" t="str">
        <f>P22</f>
        <v>Чай с лим и мятой</v>
      </c>
      <c r="Q55" s="1035"/>
      <c r="R55" s="506"/>
      <c r="S55" s="1034">
        <f>S22</f>
        <v>0</v>
      </c>
      <c r="T55" s="1035"/>
      <c r="U55" s="506"/>
      <c r="V55" s="1034" t="str">
        <f>V22</f>
        <v>рис отварной</v>
      </c>
      <c r="W55" s="1035"/>
      <c r="X55" s="506"/>
      <c r="Y55" s="1034" t="str">
        <f>Y22</f>
        <v>Сыр порциями</v>
      </c>
      <c r="Z55" s="1035"/>
      <c r="AA55" s="506"/>
      <c r="AB55" s="1034" t="str">
        <f>AB22</f>
        <v>суп куриный с вермишелью</v>
      </c>
      <c r="AC55" s="1035"/>
      <c r="AD55" s="506"/>
      <c r="AE55" s="1034" t="str">
        <f>AE22</f>
        <v>котлета домашняя</v>
      </c>
      <c r="AF55" s="1035"/>
      <c r="AG55" s="506"/>
      <c r="AH55" s="1034" t="str">
        <f>AH22</f>
        <v>Хлеб пшеничный/ржаной</v>
      </c>
      <c r="AI55" s="1035"/>
      <c r="AJ55" s="506"/>
      <c r="AK55" s="1034" t="str">
        <f>AK22</f>
        <v>напиток из шиповника</v>
      </c>
      <c r="AL55" s="1035"/>
      <c r="AM55" s="246"/>
      <c r="AN55" s="918">
        <f>AN22</f>
        <v>0</v>
      </c>
      <c r="AO55" s="919"/>
      <c r="AP55" s="918"/>
      <c r="AQ55" s="919"/>
      <c r="AR55" s="918"/>
      <c r="AS55" s="919"/>
      <c r="AT55" s="425"/>
      <c r="AU55" s="472"/>
      <c r="AV55" s="415"/>
    </row>
    <row r="56" spans="1:48">
      <c r="A56" s="439"/>
      <c r="B56" s="465"/>
      <c r="C56" s="465" t="s">
        <v>10</v>
      </c>
      <c r="D56" s="1036"/>
      <c r="E56" s="1037"/>
      <c r="F56" s="507"/>
      <c r="G56" s="1036"/>
      <c r="H56" s="1037"/>
      <c r="I56" s="507"/>
      <c r="J56" s="1036"/>
      <c r="K56" s="1037"/>
      <c r="L56" s="507"/>
      <c r="M56" s="1036"/>
      <c r="N56" s="1037"/>
      <c r="O56" s="507"/>
      <c r="P56" s="1036"/>
      <c r="Q56" s="1037"/>
      <c r="R56" s="507"/>
      <c r="S56" s="1036"/>
      <c r="T56" s="1037"/>
      <c r="U56" s="507"/>
      <c r="V56" s="1036"/>
      <c r="W56" s="1037"/>
      <c r="X56" s="507"/>
      <c r="Y56" s="1036"/>
      <c r="Z56" s="1037"/>
      <c r="AA56" s="507"/>
      <c r="AB56" s="1036"/>
      <c r="AC56" s="1037"/>
      <c r="AD56" s="507"/>
      <c r="AE56" s="1036"/>
      <c r="AF56" s="1037"/>
      <c r="AG56" s="507"/>
      <c r="AH56" s="1036"/>
      <c r="AI56" s="1037"/>
      <c r="AJ56" s="507"/>
      <c r="AK56" s="1036"/>
      <c r="AL56" s="1037"/>
      <c r="AM56" s="248"/>
      <c r="AN56" s="920"/>
      <c r="AO56" s="921"/>
      <c r="AP56" s="920"/>
      <c r="AQ56" s="921"/>
      <c r="AR56" s="920"/>
      <c r="AS56" s="921"/>
      <c r="AT56" s="426" t="s">
        <v>6</v>
      </c>
      <c r="AU56" s="465" t="s">
        <v>4</v>
      </c>
      <c r="AV56" s="465"/>
    </row>
    <row r="57" spans="1:48">
      <c r="A57" s="471"/>
      <c r="B57" s="417"/>
      <c r="C57" s="417"/>
      <c r="D57" s="1038"/>
      <c r="E57" s="1039"/>
      <c r="F57" s="508"/>
      <c r="G57" s="1038"/>
      <c r="H57" s="1039"/>
      <c r="I57" s="508"/>
      <c r="J57" s="1038"/>
      <c r="K57" s="1039"/>
      <c r="L57" s="508"/>
      <c r="M57" s="1038"/>
      <c r="N57" s="1039"/>
      <c r="O57" s="508"/>
      <c r="P57" s="1038"/>
      <c r="Q57" s="1039"/>
      <c r="R57" s="508"/>
      <c r="S57" s="1038"/>
      <c r="T57" s="1039"/>
      <c r="U57" s="508"/>
      <c r="V57" s="1038"/>
      <c r="W57" s="1039"/>
      <c r="X57" s="508"/>
      <c r="Y57" s="1038"/>
      <c r="Z57" s="1039"/>
      <c r="AA57" s="508"/>
      <c r="AB57" s="1038"/>
      <c r="AC57" s="1039"/>
      <c r="AD57" s="508"/>
      <c r="AE57" s="1038"/>
      <c r="AF57" s="1039"/>
      <c r="AG57" s="508"/>
      <c r="AH57" s="1038"/>
      <c r="AI57" s="1039"/>
      <c r="AJ57" s="508"/>
      <c r="AK57" s="1038"/>
      <c r="AL57" s="1039"/>
      <c r="AM57" s="249"/>
      <c r="AN57" s="922"/>
      <c r="AO57" s="923"/>
      <c r="AP57" s="922"/>
      <c r="AQ57" s="923"/>
      <c r="AR57" s="922"/>
      <c r="AS57" s="923"/>
      <c r="AT57" s="427" t="s">
        <v>7</v>
      </c>
      <c r="AU57" s="417" t="s">
        <v>5</v>
      </c>
      <c r="AV57" s="417"/>
    </row>
    <row r="58" spans="1:48">
      <c r="A58" s="473">
        <v>1</v>
      </c>
      <c r="B58" s="474">
        <v>2</v>
      </c>
      <c r="C58" s="474">
        <v>3</v>
      </c>
      <c r="D58" s="509">
        <v>4</v>
      </c>
      <c r="E58" s="509">
        <v>5</v>
      </c>
      <c r="F58" s="509"/>
      <c r="G58" s="509">
        <v>6</v>
      </c>
      <c r="H58" s="509">
        <v>7</v>
      </c>
      <c r="I58" s="509"/>
      <c r="J58" s="509">
        <v>8</v>
      </c>
      <c r="K58" s="509">
        <v>9</v>
      </c>
      <c r="L58" s="509"/>
      <c r="M58" s="509">
        <v>10</v>
      </c>
      <c r="N58" s="509">
        <v>11</v>
      </c>
      <c r="O58" s="509"/>
      <c r="P58" s="509">
        <v>12</v>
      </c>
      <c r="Q58" s="509">
        <v>13</v>
      </c>
      <c r="R58" s="509"/>
      <c r="S58" s="509">
        <v>22</v>
      </c>
      <c r="T58" s="509">
        <v>23</v>
      </c>
      <c r="U58" s="509"/>
      <c r="V58" s="509">
        <v>20</v>
      </c>
      <c r="W58" s="509">
        <v>21</v>
      </c>
      <c r="X58" s="509"/>
      <c r="Y58" s="509">
        <v>18</v>
      </c>
      <c r="Z58" s="509">
        <v>19</v>
      </c>
      <c r="AA58" s="509"/>
      <c r="AB58" s="510">
        <v>20</v>
      </c>
      <c r="AC58" s="509">
        <v>21</v>
      </c>
      <c r="AD58" s="509"/>
      <c r="AE58" s="509">
        <v>22</v>
      </c>
      <c r="AF58" s="509">
        <v>23</v>
      </c>
      <c r="AG58" s="509"/>
      <c r="AH58" s="509">
        <v>24</v>
      </c>
      <c r="AI58" s="509">
        <v>25</v>
      </c>
      <c r="AJ58" s="509"/>
      <c r="AK58" s="509">
        <v>26</v>
      </c>
      <c r="AL58" s="509">
        <v>27</v>
      </c>
      <c r="AM58" s="474"/>
      <c r="AN58" s="474">
        <v>28</v>
      </c>
      <c r="AO58" s="474">
        <v>29</v>
      </c>
      <c r="AP58" s="474">
        <v>30</v>
      </c>
      <c r="AQ58" s="474">
        <v>31</v>
      </c>
      <c r="AR58" s="474">
        <v>32</v>
      </c>
      <c r="AS58" s="418">
        <v>33</v>
      </c>
      <c r="AT58" s="428">
        <v>34</v>
      </c>
      <c r="AU58" s="418">
        <v>35</v>
      </c>
      <c r="AV58" s="418"/>
    </row>
    <row r="59" spans="1:48">
      <c r="A59" s="221" t="s">
        <v>37</v>
      </c>
      <c r="B59" s="441"/>
      <c r="C59" s="476" t="s">
        <v>195</v>
      </c>
      <c r="D59" s="511"/>
      <c r="E59" s="511"/>
      <c r="F59" s="511"/>
      <c r="G59" s="511"/>
      <c r="H59" s="511"/>
      <c r="I59" s="511"/>
      <c r="J59" s="511"/>
      <c r="K59" s="511"/>
      <c r="L59" s="511"/>
      <c r="M59" s="511"/>
      <c r="N59" s="511"/>
      <c r="O59" s="511"/>
      <c r="P59" s="511"/>
      <c r="Q59" s="511"/>
      <c r="R59" s="511"/>
      <c r="S59" s="511"/>
      <c r="T59" s="511"/>
      <c r="U59" s="511"/>
      <c r="V59" s="511"/>
      <c r="W59" s="511"/>
      <c r="X59" s="511"/>
      <c r="Y59" s="511"/>
      <c r="Z59" s="511"/>
      <c r="AA59" s="511"/>
      <c r="AB59" s="511"/>
      <c r="AC59" s="512"/>
      <c r="AD59" s="511">
        <f>AC59*AU59</f>
        <v>0</v>
      </c>
      <c r="AE59" s="511"/>
      <c r="AF59" s="511"/>
      <c r="AG59" s="511">
        <f>AF59*AU59</f>
        <v>0</v>
      </c>
      <c r="AH59" s="511"/>
      <c r="AI59" s="511"/>
      <c r="AJ59" s="511"/>
      <c r="AK59" s="511"/>
      <c r="AL59" s="511"/>
      <c r="AM59" s="441"/>
      <c r="AN59" s="441"/>
      <c r="AO59" s="441"/>
      <c r="AP59" s="441"/>
      <c r="AQ59" s="441"/>
      <c r="AR59" s="441"/>
      <c r="AS59" s="441"/>
      <c r="AT59" s="293">
        <f>E59+H59+K59+N59+Q59+T59+W59+Z59+AC59+AF59+AI59+AL59+AO59+AQ59+AS59</f>
        <v>0</v>
      </c>
      <c r="AU59" s="302"/>
      <c r="AV59" s="419">
        <f>AT59*AU59</f>
        <v>0</v>
      </c>
    </row>
    <row r="60" spans="1:48">
      <c r="A60" s="222" t="s">
        <v>39</v>
      </c>
      <c r="B60" s="479"/>
      <c r="C60" s="476" t="s">
        <v>195</v>
      </c>
      <c r="D60" s="321"/>
      <c r="E60" s="321"/>
      <c r="F60" s="511"/>
      <c r="G60" s="321"/>
      <c r="H60" s="321"/>
      <c r="I60" s="511"/>
      <c r="J60" s="321"/>
      <c r="K60" s="321"/>
      <c r="L60" s="511"/>
      <c r="M60" s="321"/>
      <c r="N60" s="321"/>
      <c r="O60" s="511"/>
      <c r="P60" s="321"/>
      <c r="Q60" s="321"/>
      <c r="R60" s="511"/>
      <c r="S60" s="321"/>
      <c r="T60" s="321"/>
      <c r="U60" s="511"/>
      <c r="V60" s="321"/>
      <c r="W60" s="321"/>
      <c r="X60" s="511"/>
      <c r="Y60" s="321"/>
      <c r="Z60" s="321"/>
      <c r="AA60" s="511"/>
      <c r="AB60" s="321"/>
      <c r="AC60" s="322"/>
      <c r="AD60" s="511">
        <f t="shared" ref="AD60:AD90" si="4">AC60*AU60</f>
        <v>0</v>
      </c>
      <c r="AE60" s="321"/>
      <c r="AF60" s="321"/>
      <c r="AG60" s="511">
        <f t="shared" ref="AG60:AG90" si="5">AF60*AU60</f>
        <v>0</v>
      </c>
      <c r="AH60" s="321"/>
      <c r="AI60" s="321"/>
      <c r="AJ60" s="511"/>
      <c r="AK60" s="321"/>
      <c r="AL60" s="321"/>
      <c r="AM60" s="441"/>
      <c r="AN60" s="479"/>
      <c r="AO60" s="479"/>
      <c r="AP60" s="479"/>
      <c r="AQ60" s="479"/>
      <c r="AR60" s="479"/>
      <c r="AS60" s="479"/>
      <c r="AT60" s="293">
        <f t="shared" ref="AT60:AT95" si="6">E60+H60+K60+N60+Q60+T60+W60+Z60+AC60+AF60+AI60+AL60+AO60+AQ60+AS60</f>
        <v>0</v>
      </c>
      <c r="AU60" s="304"/>
      <c r="AV60" s="419">
        <f t="shared" ref="AV60:AV95" si="7">AT60*AU60</f>
        <v>0</v>
      </c>
    </row>
    <row r="61" spans="1:48">
      <c r="A61" s="221" t="s">
        <v>40</v>
      </c>
      <c r="B61" s="476"/>
      <c r="C61" s="476" t="s">
        <v>195</v>
      </c>
      <c r="D61" s="319"/>
      <c r="E61" s="319"/>
      <c r="F61" s="511"/>
      <c r="G61" s="319"/>
      <c r="H61" s="319"/>
      <c r="I61" s="511"/>
      <c r="J61" s="319"/>
      <c r="K61" s="319"/>
      <c r="L61" s="511"/>
      <c r="M61" s="319"/>
      <c r="N61" s="319"/>
      <c r="O61" s="511"/>
      <c r="P61" s="319"/>
      <c r="Q61" s="319"/>
      <c r="R61" s="511"/>
      <c r="S61" s="319"/>
      <c r="T61" s="319"/>
      <c r="U61" s="511"/>
      <c r="V61" s="319"/>
      <c r="W61" s="319"/>
      <c r="X61" s="511"/>
      <c r="Y61" s="319"/>
      <c r="Z61" s="319"/>
      <c r="AA61" s="511"/>
      <c r="AB61" s="319"/>
      <c r="AC61" s="320"/>
      <c r="AD61" s="511">
        <f t="shared" si="4"/>
        <v>0</v>
      </c>
      <c r="AE61" s="319">
        <v>2E-3</v>
      </c>
      <c r="AF61" s="319">
        <f>AE61*AE26</f>
        <v>4.8000000000000001E-2</v>
      </c>
      <c r="AG61" s="511">
        <f t="shared" si="5"/>
        <v>3.7440000000000002</v>
      </c>
      <c r="AH61" s="319"/>
      <c r="AI61" s="319"/>
      <c r="AJ61" s="511"/>
      <c r="AK61" s="319"/>
      <c r="AL61" s="319"/>
      <c r="AM61" s="441"/>
      <c r="AN61" s="476"/>
      <c r="AO61" s="476"/>
      <c r="AP61" s="476"/>
      <c r="AQ61" s="476"/>
      <c r="AR61" s="476"/>
      <c r="AS61" s="476"/>
      <c r="AT61" s="293">
        <f t="shared" si="6"/>
        <v>4.8000000000000001E-2</v>
      </c>
      <c r="AU61" s="305">
        <v>78</v>
      </c>
      <c r="AV61" s="419">
        <f t="shared" si="7"/>
        <v>3.7440000000000002</v>
      </c>
    </row>
    <row r="62" spans="1:48" ht="60">
      <c r="A62" s="219" t="s">
        <v>41</v>
      </c>
      <c r="B62" s="476"/>
      <c r="C62" s="476" t="s">
        <v>195</v>
      </c>
      <c r="D62" s="319"/>
      <c r="E62" s="319">
        <f>D62*D26</f>
        <v>0</v>
      </c>
      <c r="F62" s="511"/>
      <c r="G62" s="319"/>
      <c r="H62" s="319"/>
      <c r="I62" s="511"/>
      <c r="J62" s="319"/>
      <c r="K62" s="319"/>
      <c r="L62" s="511"/>
      <c r="M62" s="319"/>
      <c r="N62" s="319"/>
      <c r="O62" s="511"/>
      <c r="P62" s="319"/>
      <c r="Q62" s="319"/>
      <c r="R62" s="511"/>
      <c r="S62" s="319"/>
      <c r="T62" s="319"/>
      <c r="U62" s="511"/>
      <c r="V62" s="319">
        <v>0.05</v>
      </c>
      <c r="W62" s="319">
        <f>V62*V26</f>
        <v>1.2000000000000002</v>
      </c>
      <c r="X62" s="511"/>
      <c r="Y62" s="319"/>
      <c r="Z62" s="319"/>
      <c r="AA62" s="511"/>
      <c r="AB62" s="319"/>
      <c r="AC62" s="320"/>
      <c r="AD62" s="511">
        <f t="shared" si="4"/>
        <v>0</v>
      </c>
      <c r="AE62" s="319"/>
      <c r="AF62" s="319">
        <f>AE62*AE26</f>
        <v>0</v>
      </c>
      <c r="AG62" s="511">
        <f t="shared" si="5"/>
        <v>0</v>
      </c>
      <c r="AH62" s="319"/>
      <c r="AI62" s="319"/>
      <c r="AJ62" s="511"/>
      <c r="AK62" s="319"/>
      <c r="AL62" s="319"/>
      <c r="AM62" s="441"/>
      <c r="AN62" s="476"/>
      <c r="AO62" s="476"/>
      <c r="AP62" s="476"/>
      <c r="AQ62" s="476"/>
      <c r="AR62" s="476"/>
      <c r="AS62" s="476"/>
      <c r="AT62" s="294">
        <f t="shared" si="6"/>
        <v>1.2000000000000002</v>
      </c>
      <c r="AU62" s="305">
        <v>130.5</v>
      </c>
      <c r="AV62" s="419">
        <f t="shared" si="7"/>
        <v>156.60000000000002</v>
      </c>
    </row>
    <row r="63" spans="1:48">
      <c r="A63" s="219" t="s">
        <v>42</v>
      </c>
      <c r="B63" s="476"/>
      <c r="C63" s="476" t="s">
        <v>195</v>
      </c>
      <c r="D63" s="319">
        <v>3.3000000000000002E-2</v>
      </c>
      <c r="E63" s="319">
        <f>D63*D26</f>
        <v>0.66</v>
      </c>
      <c r="F63" s="511"/>
      <c r="G63" s="319"/>
      <c r="H63" s="319"/>
      <c r="I63" s="511"/>
      <c r="J63" s="319"/>
      <c r="K63" s="319"/>
      <c r="L63" s="511"/>
      <c r="M63" s="319"/>
      <c r="N63" s="319"/>
      <c r="O63" s="511"/>
      <c r="P63" s="319"/>
      <c r="Q63" s="319"/>
      <c r="R63" s="511"/>
      <c r="S63" s="319"/>
      <c r="T63" s="319"/>
      <c r="U63" s="511"/>
      <c r="V63" s="319"/>
      <c r="W63" s="319"/>
      <c r="X63" s="511"/>
      <c r="Y63" s="319"/>
      <c r="Z63" s="319"/>
      <c r="AA63" s="511"/>
      <c r="AB63" s="319"/>
      <c r="AC63" s="320"/>
      <c r="AD63" s="511">
        <f t="shared" si="4"/>
        <v>0</v>
      </c>
      <c r="AE63" s="319"/>
      <c r="AF63" s="319"/>
      <c r="AG63" s="511">
        <f t="shared" si="5"/>
        <v>0</v>
      </c>
      <c r="AH63" s="319"/>
      <c r="AI63" s="319"/>
      <c r="AJ63" s="511"/>
      <c r="AK63" s="319"/>
      <c r="AL63" s="319"/>
      <c r="AM63" s="441"/>
      <c r="AN63" s="476"/>
      <c r="AO63" s="476"/>
      <c r="AP63" s="476"/>
      <c r="AQ63" s="476"/>
      <c r="AR63" s="476"/>
      <c r="AS63" s="476"/>
      <c r="AT63" s="293">
        <f t="shared" si="6"/>
        <v>0.66</v>
      </c>
      <c r="AU63" s="305">
        <v>81</v>
      </c>
      <c r="AV63" s="419">
        <f t="shared" si="7"/>
        <v>53.46</v>
      </c>
    </row>
    <row r="64" spans="1:48">
      <c r="A64" s="219" t="s">
        <v>286</v>
      </c>
      <c r="B64" s="476"/>
      <c r="C64" s="476" t="s">
        <v>195</v>
      </c>
      <c r="D64" s="319"/>
      <c r="E64" s="319"/>
      <c r="F64" s="511"/>
      <c r="G64" s="319"/>
      <c r="H64" s="319"/>
      <c r="I64" s="511"/>
      <c r="J64" s="319"/>
      <c r="K64" s="319"/>
      <c r="L64" s="511"/>
      <c r="M64" s="319"/>
      <c r="N64" s="319"/>
      <c r="O64" s="511"/>
      <c r="P64" s="319"/>
      <c r="Q64" s="319"/>
      <c r="R64" s="511"/>
      <c r="S64" s="319"/>
      <c r="T64" s="319"/>
      <c r="U64" s="511"/>
      <c r="V64" s="319"/>
      <c r="W64" s="319"/>
      <c r="X64" s="511"/>
      <c r="Y64" s="319"/>
      <c r="Z64" s="319"/>
      <c r="AA64" s="511"/>
      <c r="AB64" s="319">
        <v>1.2E-2</v>
      </c>
      <c r="AC64" s="320">
        <f>AB64*AB26</f>
        <v>0.28800000000000003</v>
      </c>
      <c r="AD64" s="511">
        <f t="shared" si="4"/>
        <v>22.032000000000004</v>
      </c>
      <c r="AE64" s="319"/>
      <c r="AF64" s="319"/>
      <c r="AG64" s="511">
        <f t="shared" si="5"/>
        <v>0</v>
      </c>
      <c r="AH64" s="319"/>
      <c r="AI64" s="319"/>
      <c r="AJ64" s="511"/>
      <c r="AK64" s="319"/>
      <c r="AL64" s="319"/>
      <c r="AM64" s="441"/>
      <c r="AN64" s="476"/>
      <c r="AO64" s="476"/>
      <c r="AP64" s="476"/>
      <c r="AQ64" s="476"/>
      <c r="AR64" s="476"/>
      <c r="AS64" s="476"/>
      <c r="AT64" s="293">
        <f t="shared" si="6"/>
        <v>0.28800000000000003</v>
      </c>
      <c r="AU64" s="305">
        <v>76.5</v>
      </c>
      <c r="AV64" s="419">
        <f t="shared" si="7"/>
        <v>22.032000000000004</v>
      </c>
    </row>
    <row r="65" spans="1:48" ht="60">
      <c r="A65" s="283" t="s">
        <v>219</v>
      </c>
      <c r="B65" s="476"/>
      <c r="C65" s="476" t="s">
        <v>195</v>
      </c>
      <c r="D65" s="319"/>
      <c r="E65" s="319"/>
      <c r="F65" s="511"/>
      <c r="G65" s="319"/>
      <c r="H65" s="319"/>
      <c r="I65" s="511"/>
      <c r="J65" s="319"/>
      <c r="K65" s="319"/>
      <c r="L65" s="511"/>
      <c r="M65" s="319"/>
      <c r="N65" s="319"/>
      <c r="O65" s="511"/>
      <c r="P65" s="319"/>
      <c r="Q65" s="319"/>
      <c r="R65" s="511"/>
      <c r="S65" s="319"/>
      <c r="T65" s="319"/>
      <c r="U65" s="511"/>
      <c r="V65" s="319"/>
      <c r="W65" s="319"/>
      <c r="X65" s="511"/>
      <c r="Y65" s="319"/>
      <c r="Z65" s="319"/>
      <c r="AA65" s="511"/>
      <c r="AB65" s="319"/>
      <c r="AC65" s="320"/>
      <c r="AD65" s="511">
        <f t="shared" si="4"/>
        <v>0</v>
      </c>
      <c r="AE65" s="319"/>
      <c r="AF65" s="319"/>
      <c r="AG65" s="511">
        <f t="shared" si="5"/>
        <v>0</v>
      </c>
      <c r="AH65" s="319"/>
      <c r="AI65" s="319"/>
      <c r="AJ65" s="511"/>
      <c r="AK65" s="319"/>
      <c r="AL65" s="319"/>
      <c r="AM65" s="441"/>
      <c r="AN65" s="476"/>
      <c r="AO65" s="476"/>
      <c r="AP65" s="476"/>
      <c r="AQ65" s="476"/>
      <c r="AR65" s="476"/>
      <c r="AS65" s="476"/>
      <c r="AT65" s="294">
        <f t="shared" si="6"/>
        <v>0</v>
      </c>
      <c r="AU65" s="305">
        <v>73.5</v>
      </c>
      <c r="AV65" s="419">
        <f t="shared" si="7"/>
        <v>0</v>
      </c>
    </row>
    <row r="66" spans="1:48">
      <c r="A66" s="219" t="s">
        <v>43</v>
      </c>
      <c r="B66" s="476"/>
      <c r="C66" s="476" t="s">
        <v>195</v>
      </c>
      <c r="D66" s="319"/>
      <c r="E66" s="319"/>
      <c r="F66" s="511"/>
      <c r="G66" s="319"/>
      <c r="H66" s="319"/>
      <c r="I66" s="511"/>
      <c r="J66" s="319"/>
      <c r="K66" s="319"/>
      <c r="L66" s="511"/>
      <c r="M66" s="319"/>
      <c r="N66" s="319"/>
      <c r="O66" s="511"/>
      <c r="P66" s="319"/>
      <c r="Q66" s="319"/>
      <c r="R66" s="511"/>
      <c r="S66" s="319"/>
      <c r="T66" s="319"/>
      <c r="U66" s="511"/>
      <c r="V66" s="319"/>
      <c r="W66" s="319"/>
      <c r="X66" s="511"/>
      <c r="Y66" s="319"/>
      <c r="Z66" s="319"/>
      <c r="AA66" s="511"/>
      <c r="AB66" s="319"/>
      <c r="AC66" s="320"/>
      <c r="AD66" s="511">
        <f t="shared" si="4"/>
        <v>0</v>
      </c>
      <c r="AE66" s="319"/>
      <c r="AF66" s="319"/>
      <c r="AG66" s="511">
        <f t="shared" si="5"/>
        <v>0</v>
      </c>
      <c r="AH66" s="319"/>
      <c r="AI66" s="319"/>
      <c r="AJ66" s="511"/>
      <c r="AK66" s="319"/>
      <c r="AL66" s="319"/>
      <c r="AM66" s="441"/>
      <c r="AN66" s="476"/>
      <c r="AO66" s="476"/>
      <c r="AP66" s="476"/>
      <c r="AQ66" s="476"/>
      <c r="AR66" s="476"/>
      <c r="AS66" s="476"/>
      <c r="AT66" s="293">
        <f t="shared" si="6"/>
        <v>0</v>
      </c>
      <c r="AU66" s="305"/>
      <c r="AV66" s="419">
        <f t="shared" si="7"/>
        <v>0</v>
      </c>
    </row>
    <row r="67" spans="1:48">
      <c r="A67" s="219" t="s">
        <v>193</v>
      </c>
      <c r="B67" s="476"/>
      <c r="C67" s="476" t="s">
        <v>195</v>
      </c>
      <c r="D67" s="319"/>
      <c r="E67" s="319"/>
      <c r="F67" s="511"/>
      <c r="G67" s="319"/>
      <c r="H67" s="319"/>
      <c r="I67" s="511"/>
      <c r="J67" s="319"/>
      <c r="K67" s="319"/>
      <c r="L67" s="511"/>
      <c r="M67" s="319"/>
      <c r="N67" s="319"/>
      <c r="O67" s="511"/>
      <c r="P67" s="319"/>
      <c r="Q67" s="319"/>
      <c r="R67" s="511"/>
      <c r="S67" s="319"/>
      <c r="T67" s="319"/>
      <c r="U67" s="511"/>
      <c r="V67" s="319"/>
      <c r="W67" s="319"/>
      <c r="X67" s="511"/>
      <c r="Y67" s="319"/>
      <c r="Z67" s="319"/>
      <c r="AA67" s="511"/>
      <c r="AB67" s="319"/>
      <c r="AC67" s="320"/>
      <c r="AD67" s="511">
        <f t="shared" si="4"/>
        <v>0</v>
      </c>
      <c r="AE67" s="319"/>
      <c r="AF67" s="319"/>
      <c r="AG67" s="511">
        <f t="shared" si="5"/>
        <v>0</v>
      </c>
      <c r="AH67" s="319"/>
      <c r="AI67" s="319"/>
      <c r="AJ67" s="511"/>
      <c r="AK67" s="319"/>
      <c r="AL67" s="319"/>
      <c r="AM67" s="441"/>
      <c r="AN67" s="476"/>
      <c r="AO67" s="476"/>
      <c r="AP67" s="476"/>
      <c r="AQ67" s="476"/>
      <c r="AR67" s="476"/>
      <c r="AS67" s="476"/>
      <c r="AT67" s="293">
        <f t="shared" si="6"/>
        <v>0</v>
      </c>
      <c r="AU67" s="305"/>
      <c r="AV67" s="419">
        <f t="shared" si="7"/>
        <v>0</v>
      </c>
    </row>
    <row r="68" spans="1:48">
      <c r="A68" s="219" t="s">
        <v>44</v>
      </c>
      <c r="B68" s="476"/>
      <c r="C68" s="476" t="s">
        <v>195</v>
      </c>
      <c r="D68" s="319"/>
      <c r="E68" s="319"/>
      <c r="F68" s="511"/>
      <c r="G68" s="319"/>
      <c r="H68" s="319"/>
      <c r="I68" s="511"/>
      <c r="J68" s="319"/>
      <c r="K68" s="319"/>
      <c r="L68" s="511"/>
      <c r="M68" s="319"/>
      <c r="N68" s="319"/>
      <c r="O68" s="511"/>
      <c r="P68" s="319"/>
      <c r="Q68" s="319"/>
      <c r="R68" s="511"/>
      <c r="S68" s="319"/>
      <c r="T68" s="319"/>
      <c r="U68" s="511"/>
      <c r="V68" s="319"/>
      <c r="W68" s="319"/>
      <c r="X68" s="511"/>
      <c r="Y68" s="319"/>
      <c r="Z68" s="319"/>
      <c r="AA68" s="511"/>
      <c r="AB68" s="319"/>
      <c r="AC68" s="320"/>
      <c r="AD68" s="511">
        <f t="shared" si="4"/>
        <v>0</v>
      </c>
      <c r="AE68" s="319"/>
      <c r="AF68" s="319"/>
      <c r="AG68" s="511">
        <f t="shared" si="5"/>
        <v>0</v>
      </c>
      <c r="AH68" s="319"/>
      <c r="AI68" s="319"/>
      <c r="AJ68" s="511"/>
      <c r="AK68" s="319"/>
      <c r="AL68" s="319"/>
      <c r="AM68" s="441"/>
      <c r="AN68" s="476"/>
      <c r="AO68" s="476"/>
      <c r="AP68" s="476"/>
      <c r="AQ68" s="476"/>
      <c r="AR68" s="476"/>
      <c r="AS68" s="476"/>
      <c r="AT68" s="293">
        <f t="shared" si="6"/>
        <v>0</v>
      </c>
      <c r="AU68" s="305"/>
      <c r="AV68" s="419">
        <f t="shared" si="7"/>
        <v>0</v>
      </c>
    </row>
    <row r="69" spans="1:48" ht="60">
      <c r="A69" s="219" t="s">
        <v>45</v>
      </c>
      <c r="B69" s="476"/>
      <c r="C69" s="476" t="s">
        <v>195</v>
      </c>
      <c r="D69" s="319">
        <v>5.0000000000000001E-3</v>
      </c>
      <c r="E69" s="319">
        <f>D69*D26</f>
        <v>0.1</v>
      </c>
      <c r="F69" s="511"/>
      <c r="G69" s="319"/>
      <c r="H69" s="319"/>
      <c r="I69" s="511"/>
      <c r="J69" s="319"/>
      <c r="K69" s="319"/>
      <c r="L69" s="511"/>
      <c r="M69" s="319"/>
      <c r="N69" s="319"/>
      <c r="O69" s="511"/>
      <c r="P69" s="319">
        <v>1.2E-2</v>
      </c>
      <c r="Q69" s="319">
        <f>P69*P26</f>
        <v>0.24</v>
      </c>
      <c r="R69" s="511"/>
      <c r="S69" s="319"/>
      <c r="T69" s="319"/>
      <c r="U69" s="511"/>
      <c r="V69" s="319"/>
      <c r="W69" s="319"/>
      <c r="X69" s="511"/>
      <c r="Y69" s="319"/>
      <c r="Z69" s="319"/>
      <c r="AA69" s="511"/>
      <c r="AB69" s="319"/>
      <c r="AC69" s="320"/>
      <c r="AD69" s="511">
        <f t="shared" si="4"/>
        <v>0</v>
      </c>
      <c r="AE69" s="319"/>
      <c r="AF69" s="319"/>
      <c r="AG69" s="511">
        <f t="shared" si="5"/>
        <v>0</v>
      </c>
      <c r="AH69" s="319"/>
      <c r="AI69" s="319"/>
      <c r="AJ69" s="511"/>
      <c r="AK69" s="319">
        <v>1.4999999999999999E-2</v>
      </c>
      <c r="AL69" s="319">
        <f>AK69*AK26</f>
        <v>0.36</v>
      </c>
      <c r="AM69" s="441"/>
      <c r="AN69" s="476"/>
      <c r="AO69" s="476"/>
      <c r="AP69" s="476"/>
      <c r="AQ69" s="476"/>
      <c r="AR69" s="476"/>
      <c r="AS69" s="476"/>
      <c r="AT69" s="294">
        <f>E69+H69+K69+N69+Q69+T69+W69+Z69+AC69+AF69+AI69+AL69+AO69+AQ69+AS69</f>
        <v>0.7</v>
      </c>
      <c r="AU69" s="305">
        <v>78</v>
      </c>
      <c r="AV69" s="419">
        <f t="shared" si="7"/>
        <v>54.599999999999994</v>
      </c>
    </row>
    <row r="70" spans="1:48">
      <c r="A70" s="219" t="s">
        <v>46</v>
      </c>
      <c r="B70" s="476"/>
      <c r="C70" s="476" t="s">
        <v>195</v>
      </c>
      <c r="D70" s="319"/>
      <c r="E70" s="319"/>
      <c r="F70" s="511"/>
      <c r="G70" s="319"/>
      <c r="H70" s="319"/>
      <c r="I70" s="511"/>
      <c r="J70" s="319"/>
      <c r="K70" s="319"/>
      <c r="L70" s="511"/>
      <c r="M70" s="319"/>
      <c r="N70" s="319"/>
      <c r="O70" s="511"/>
      <c r="P70" s="319"/>
      <c r="Q70" s="319"/>
      <c r="R70" s="511"/>
      <c r="S70" s="319"/>
      <c r="T70" s="319"/>
      <c r="U70" s="511"/>
      <c r="V70" s="319"/>
      <c r="W70" s="319"/>
      <c r="X70" s="511"/>
      <c r="Y70" s="319"/>
      <c r="Z70" s="319"/>
      <c r="AA70" s="511"/>
      <c r="AB70" s="319"/>
      <c r="AC70" s="320"/>
      <c r="AD70" s="511">
        <f t="shared" si="4"/>
        <v>0</v>
      </c>
      <c r="AE70" s="319"/>
      <c r="AF70" s="319"/>
      <c r="AG70" s="511">
        <f t="shared" si="5"/>
        <v>0</v>
      </c>
      <c r="AH70" s="319"/>
      <c r="AI70" s="319"/>
      <c r="AJ70" s="511"/>
      <c r="AK70" s="319"/>
      <c r="AL70" s="319"/>
      <c r="AM70" s="441"/>
      <c r="AN70" s="476"/>
      <c r="AO70" s="476"/>
      <c r="AP70" s="476"/>
      <c r="AQ70" s="476"/>
      <c r="AR70" s="476"/>
      <c r="AS70" s="476"/>
      <c r="AT70" s="293">
        <f t="shared" si="6"/>
        <v>0</v>
      </c>
      <c r="AU70" s="305"/>
      <c r="AV70" s="419">
        <f t="shared" si="7"/>
        <v>0</v>
      </c>
    </row>
    <row r="71" spans="1:48">
      <c r="A71" s="219" t="s">
        <v>47</v>
      </c>
      <c r="B71" s="476"/>
      <c r="C71" s="476" t="s">
        <v>195</v>
      </c>
      <c r="D71" s="319"/>
      <c r="E71" s="319"/>
      <c r="F71" s="511"/>
      <c r="G71" s="319"/>
      <c r="H71" s="319"/>
      <c r="I71" s="511"/>
      <c r="J71" s="319"/>
      <c r="K71" s="319"/>
      <c r="L71" s="511"/>
      <c r="M71" s="319"/>
      <c r="N71" s="319"/>
      <c r="O71" s="511"/>
      <c r="P71" s="319"/>
      <c r="Q71" s="319"/>
      <c r="R71" s="511"/>
      <c r="S71" s="319"/>
      <c r="T71" s="319"/>
      <c r="U71" s="511"/>
      <c r="V71" s="319"/>
      <c r="W71" s="319"/>
      <c r="X71" s="511"/>
      <c r="Y71" s="319"/>
      <c r="Z71" s="319"/>
      <c r="AA71" s="511"/>
      <c r="AB71" s="319"/>
      <c r="AC71" s="320"/>
      <c r="AD71" s="511">
        <f t="shared" si="4"/>
        <v>0</v>
      </c>
      <c r="AE71" s="319"/>
      <c r="AF71" s="319"/>
      <c r="AG71" s="511">
        <f t="shared" si="5"/>
        <v>0</v>
      </c>
      <c r="AH71" s="319"/>
      <c r="AI71" s="319"/>
      <c r="AJ71" s="511"/>
      <c r="AK71" s="319"/>
      <c r="AL71" s="319"/>
      <c r="AM71" s="441"/>
      <c r="AN71" s="476"/>
      <c r="AO71" s="476"/>
      <c r="AP71" s="476"/>
      <c r="AQ71" s="476"/>
      <c r="AR71" s="476"/>
      <c r="AS71" s="476"/>
      <c r="AT71" s="293">
        <f t="shared" si="6"/>
        <v>0</v>
      </c>
      <c r="AU71" s="305">
        <v>135</v>
      </c>
      <c r="AV71" s="419">
        <f t="shared" si="7"/>
        <v>0</v>
      </c>
    </row>
    <row r="72" spans="1:48" ht="81" customHeight="1">
      <c r="A72" s="219" t="s">
        <v>225</v>
      </c>
      <c r="B72" s="476"/>
      <c r="C72" s="476" t="s">
        <v>195</v>
      </c>
      <c r="D72" s="319"/>
      <c r="E72" s="319"/>
      <c r="F72" s="511"/>
      <c r="G72" s="319"/>
      <c r="H72" s="319"/>
      <c r="I72" s="511"/>
      <c r="J72" s="319"/>
      <c r="K72" s="319"/>
      <c r="L72" s="511"/>
      <c r="M72" s="319"/>
      <c r="N72" s="319"/>
      <c r="O72" s="511"/>
      <c r="P72" s="319"/>
      <c r="Q72" s="319"/>
      <c r="R72" s="511"/>
      <c r="S72" s="319"/>
      <c r="T72" s="319"/>
      <c r="U72" s="511"/>
      <c r="V72" s="319"/>
      <c r="W72" s="319"/>
      <c r="X72" s="511"/>
      <c r="Y72" s="319"/>
      <c r="Z72" s="319"/>
      <c r="AA72" s="511"/>
      <c r="AB72" s="319"/>
      <c r="AC72" s="320"/>
      <c r="AD72" s="511">
        <f t="shared" si="4"/>
        <v>0</v>
      </c>
      <c r="AE72" s="319"/>
      <c r="AF72" s="319"/>
      <c r="AG72" s="511">
        <f t="shared" si="5"/>
        <v>0</v>
      </c>
      <c r="AH72" s="319"/>
      <c r="AI72" s="319"/>
      <c r="AJ72" s="511"/>
      <c r="AK72" s="319"/>
      <c r="AL72" s="319"/>
      <c r="AM72" s="441"/>
      <c r="AN72" s="476"/>
      <c r="AO72" s="476"/>
      <c r="AP72" s="476"/>
      <c r="AQ72" s="476"/>
      <c r="AR72" s="476"/>
      <c r="AS72" s="476"/>
      <c r="AT72" s="293">
        <f t="shared" si="6"/>
        <v>0</v>
      </c>
      <c r="AU72" s="305"/>
      <c r="AV72" s="419">
        <f t="shared" si="7"/>
        <v>0</v>
      </c>
    </row>
    <row r="73" spans="1:48">
      <c r="A73" s="219" t="s">
        <v>246</v>
      </c>
      <c r="B73" s="476"/>
      <c r="C73" s="476" t="s">
        <v>195</v>
      </c>
      <c r="D73" s="319"/>
      <c r="E73" s="319"/>
      <c r="F73" s="319">
        <f>E73</f>
        <v>0</v>
      </c>
      <c r="G73" s="319"/>
      <c r="H73" s="319">
        <f>G73*G26</f>
        <v>0</v>
      </c>
      <c r="I73" s="511"/>
      <c r="J73" s="319"/>
      <c r="K73" s="319"/>
      <c r="L73" s="511"/>
      <c r="M73" s="319"/>
      <c r="N73" s="319"/>
      <c r="O73" s="511"/>
      <c r="P73" s="319"/>
      <c r="Q73" s="319"/>
      <c r="R73" s="511"/>
      <c r="S73" s="319"/>
      <c r="T73" s="319"/>
      <c r="U73" s="511"/>
      <c r="V73" s="319"/>
      <c r="W73" s="319"/>
      <c r="X73" s="511"/>
      <c r="Y73" s="319"/>
      <c r="Z73" s="319"/>
      <c r="AA73" s="511"/>
      <c r="AB73" s="319"/>
      <c r="AC73" s="320"/>
      <c r="AD73" s="511">
        <f t="shared" si="4"/>
        <v>0</v>
      </c>
      <c r="AE73" s="319"/>
      <c r="AF73" s="319"/>
      <c r="AG73" s="511">
        <f t="shared" si="5"/>
        <v>0</v>
      </c>
      <c r="AH73" s="319"/>
      <c r="AI73" s="319"/>
      <c r="AJ73" s="511"/>
      <c r="AK73" s="319"/>
      <c r="AL73" s="319"/>
      <c r="AM73" s="441"/>
      <c r="AN73" s="476"/>
      <c r="AO73" s="476"/>
      <c r="AP73" s="476"/>
      <c r="AQ73" s="476"/>
      <c r="AR73" s="476"/>
      <c r="AS73" s="476"/>
      <c r="AT73" s="293">
        <f t="shared" si="6"/>
        <v>0</v>
      </c>
      <c r="AU73" s="305">
        <v>225</v>
      </c>
      <c r="AV73" s="419">
        <f t="shared" si="7"/>
        <v>0</v>
      </c>
    </row>
    <row r="74" spans="1:48">
      <c r="A74" s="219" t="s">
        <v>226</v>
      </c>
      <c r="B74" s="476"/>
      <c r="C74" s="476" t="s">
        <v>195</v>
      </c>
      <c r="D74" s="319"/>
      <c r="E74" s="319"/>
      <c r="F74" s="511"/>
      <c r="G74" s="319"/>
      <c r="H74" s="319"/>
      <c r="I74" s="511"/>
      <c r="J74" s="319"/>
      <c r="K74" s="319"/>
      <c r="L74" s="511"/>
      <c r="M74" s="319"/>
      <c r="N74" s="319"/>
      <c r="O74" s="511"/>
      <c r="P74" s="319"/>
      <c r="Q74" s="319"/>
      <c r="R74" s="511"/>
      <c r="S74" s="319"/>
      <c r="T74" s="319"/>
      <c r="U74" s="511"/>
      <c r="V74" s="319"/>
      <c r="W74" s="319"/>
      <c r="X74" s="511"/>
      <c r="Y74" s="319"/>
      <c r="Z74" s="319"/>
      <c r="AA74" s="511"/>
      <c r="AB74" s="319"/>
      <c r="AC74" s="320"/>
      <c r="AD74" s="511">
        <f t="shared" si="4"/>
        <v>0</v>
      </c>
      <c r="AE74" s="319"/>
      <c r="AF74" s="319"/>
      <c r="AG74" s="511">
        <f t="shared" si="5"/>
        <v>0</v>
      </c>
      <c r="AH74" s="319"/>
      <c r="AI74" s="319"/>
      <c r="AJ74" s="511"/>
      <c r="AK74" s="319"/>
      <c r="AL74" s="319"/>
      <c r="AM74" s="441"/>
      <c r="AN74" s="476"/>
      <c r="AO74" s="476"/>
      <c r="AP74" s="476"/>
      <c r="AQ74" s="476"/>
      <c r="AR74" s="476"/>
      <c r="AS74" s="476"/>
      <c r="AT74" s="293">
        <f t="shared" si="6"/>
        <v>0</v>
      </c>
      <c r="AU74" s="305"/>
      <c r="AV74" s="419">
        <f t="shared" si="7"/>
        <v>0</v>
      </c>
    </row>
    <row r="75" spans="1:48">
      <c r="A75" s="219" t="s">
        <v>287</v>
      </c>
      <c r="B75" s="476"/>
      <c r="C75" s="476" t="s">
        <v>195</v>
      </c>
      <c r="D75" s="319"/>
      <c r="E75" s="319"/>
      <c r="F75" s="511"/>
      <c r="G75" s="319"/>
      <c r="H75" s="319"/>
      <c r="I75" s="511"/>
      <c r="J75" s="319"/>
      <c r="K75" s="319"/>
      <c r="L75" s="511"/>
      <c r="M75" s="319"/>
      <c r="N75" s="319"/>
      <c r="O75" s="511"/>
      <c r="P75" s="319"/>
      <c r="Q75" s="319"/>
      <c r="R75" s="511"/>
      <c r="S75" s="319"/>
      <c r="T75" s="319"/>
      <c r="U75" s="511"/>
      <c r="V75" s="319"/>
      <c r="W75" s="319"/>
      <c r="X75" s="511"/>
      <c r="Y75" s="319"/>
      <c r="Z75" s="319"/>
      <c r="AA75" s="511"/>
      <c r="AB75" s="319"/>
      <c r="AC75" s="320"/>
      <c r="AD75" s="511">
        <f t="shared" si="4"/>
        <v>0</v>
      </c>
      <c r="AE75" s="319"/>
      <c r="AF75" s="319"/>
      <c r="AG75" s="511">
        <f t="shared" si="5"/>
        <v>0</v>
      </c>
      <c r="AH75" s="319"/>
      <c r="AI75" s="319"/>
      <c r="AJ75" s="511"/>
      <c r="AK75" s="319">
        <v>2.061E-2</v>
      </c>
      <c r="AL75" s="319">
        <f>AK75*AK26</f>
        <v>0.49463999999999997</v>
      </c>
      <c r="AM75" s="441"/>
      <c r="AN75" s="476"/>
      <c r="AO75" s="476"/>
      <c r="AP75" s="476"/>
      <c r="AQ75" s="476"/>
      <c r="AR75" s="476"/>
      <c r="AS75" s="476"/>
      <c r="AT75" s="293">
        <f t="shared" si="6"/>
        <v>0.49463999999999997</v>
      </c>
      <c r="AU75" s="305">
        <v>270</v>
      </c>
      <c r="AV75" s="419">
        <f t="shared" si="7"/>
        <v>133.55279999999999</v>
      </c>
    </row>
    <row r="76" spans="1:48">
      <c r="A76" s="219" t="s">
        <v>162</v>
      </c>
      <c r="B76" s="476"/>
      <c r="C76" s="476" t="s">
        <v>195</v>
      </c>
      <c r="D76" s="319"/>
      <c r="E76" s="319"/>
      <c r="F76" s="511"/>
      <c r="G76" s="319"/>
      <c r="H76" s="319"/>
      <c r="I76" s="511"/>
      <c r="J76" s="319"/>
      <c r="K76" s="319"/>
      <c r="L76" s="511"/>
      <c r="M76" s="319"/>
      <c r="N76" s="319">
        <f>M76*M26</f>
        <v>0</v>
      </c>
      <c r="O76" s="511"/>
      <c r="P76" s="319"/>
      <c r="Q76" s="319"/>
      <c r="R76" s="511"/>
      <c r="S76" s="319"/>
      <c r="T76" s="319"/>
      <c r="U76" s="511"/>
      <c r="V76" s="319"/>
      <c r="W76" s="319"/>
      <c r="X76" s="511"/>
      <c r="Y76" s="319"/>
      <c r="Z76" s="319"/>
      <c r="AA76" s="511"/>
      <c r="AB76" s="319"/>
      <c r="AC76" s="320"/>
      <c r="AD76" s="511">
        <f t="shared" si="4"/>
        <v>0</v>
      </c>
      <c r="AE76" s="319"/>
      <c r="AF76" s="319"/>
      <c r="AG76" s="511">
        <f t="shared" si="5"/>
        <v>0</v>
      </c>
      <c r="AH76" s="319"/>
      <c r="AI76" s="319"/>
      <c r="AJ76" s="511"/>
      <c r="AK76" s="319"/>
      <c r="AL76" s="319"/>
      <c r="AM76" s="441"/>
      <c r="AN76" s="476"/>
      <c r="AO76" s="476"/>
      <c r="AP76" s="476"/>
      <c r="AQ76" s="476"/>
      <c r="AR76" s="476"/>
      <c r="AS76" s="476"/>
      <c r="AT76" s="293">
        <f t="shared" si="6"/>
        <v>0</v>
      </c>
      <c r="AU76" s="305">
        <v>89</v>
      </c>
      <c r="AV76" s="419">
        <f t="shared" si="7"/>
        <v>0</v>
      </c>
    </row>
    <row r="77" spans="1:48" ht="60">
      <c r="A77" s="219" t="s">
        <v>248</v>
      </c>
      <c r="B77" s="476"/>
      <c r="C77" s="476" t="s">
        <v>195</v>
      </c>
      <c r="D77" s="319"/>
      <c r="E77" s="319"/>
      <c r="F77" s="511"/>
      <c r="G77" s="319"/>
      <c r="H77" s="319"/>
      <c r="I77" s="511"/>
      <c r="J77" s="319"/>
      <c r="K77" s="319"/>
      <c r="L77" s="511"/>
      <c r="M77" s="319"/>
      <c r="N77" s="319">
        <f>M77*M26</f>
        <v>0</v>
      </c>
      <c r="O77" s="511"/>
      <c r="P77" s="319"/>
      <c r="Q77" s="319"/>
      <c r="R77" s="511"/>
      <c r="S77" s="319"/>
      <c r="T77" s="319"/>
      <c r="U77" s="511"/>
      <c r="V77" s="319"/>
      <c r="W77" s="319"/>
      <c r="X77" s="511"/>
      <c r="Y77" s="319"/>
      <c r="Z77" s="319"/>
      <c r="AA77" s="511"/>
      <c r="AB77" s="319"/>
      <c r="AC77" s="320"/>
      <c r="AD77" s="511">
        <f t="shared" si="4"/>
        <v>0</v>
      </c>
      <c r="AE77" s="319"/>
      <c r="AF77" s="319"/>
      <c r="AG77" s="511">
        <f t="shared" si="5"/>
        <v>0</v>
      </c>
      <c r="AH77" s="319"/>
      <c r="AI77" s="319"/>
      <c r="AJ77" s="511"/>
      <c r="AK77" s="319"/>
      <c r="AL77" s="319"/>
      <c r="AM77" s="441"/>
      <c r="AN77" s="476"/>
      <c r="AO77" s="476"/>
      <c r="AP77" s="476"/>
      <c r="AQ77" s="476"/>
      <c r="AR77" s="476"/>
      <c r="AS77" s="476"/>
      <c r="AT77" s="294">
        <f t="shared" si="6"/>
        <v>0</v>
      </c>
      <c r="AU77" s="305">
        <v>142.5</v>
      </c>
      <c r="AV77" s="419">
        <f>AT77*AU77</f>
        <v>0</v>
      </c>
    </row>
    <row r="78" spans="1:48" ht="60">
      <c r="A78" s="219" t="s">
        <v>233</v>
      </c>
      <c r="B78" s="476"/>
      <c r="C78" s="476" t="s">
        <v>195</v>
      </c>
      <c r="D78" s="319"/>
      <c r="E78" s="319"/>
      <c r="F78" s="511"/>
      <c r="G78" s="319"/>
      <c r="H78" s="319"/>
      <c r="I78" s="511"/>
      <c r="J78" s="319"/>
      <c r="K78" s="319"/>
      <c r="L78" s="511"/>
      <c r="M78" s="319"/>
      <c r="N78" s="319"/>
      <c r="O78" s="511"/>
      <c r="P78" s="319"/>
      <c r="Q78" s="319"/>
      <c r="R78" s="511"/>
      <c r="S78" s="319"/>
      <c r="T78" s="319"/>
      <c r="U78" s="511"/>
      <c r="V78" s="319"/>
      <c r="W78" s="319"/>
      <c r="X78" s="511"/>
      <c r="Y78" s="319"/>
      <c r="Z78" s="319"/>
      <c r="AA78" s="511"/>
      <c r="AB78" s="319"/>
      <c r="AC78" s="320">
        <f>AB78*AB26</f>
        <v>0</v>
      </c>
      <c r="AD78" s="511">
        <f t="shared" si="4"/>
        <v>0</v>
      </c>
      <c r="AE78" s="319"/>
      <c r="AF78" s="319"/>
      <c r="AG78" s="511">
        <f t="shared" si="5"/>
        <v>0</v>
      </c>
      <c r="AH78" s="319"/>
      <c r="AI78" s="319"/>
      <c r="AJ78" s="511"/>
      <c r="AK78" s="319"/>
      <c r="AL78" s="319"/>
      <c r="AM78" s="441"/>
      <c r="AN78" s="476"/>
      <c r="AO78" s="476"/>
      <c r="AP78" s="476"/>
      <c r="AQ78" s="476"/>
      <c r="AR78" s="476"/>
      <c r="AS78" s="476"/>
      <c r="AT78" s="294">
        <f t="shared" si="6"/>
        <v>0</v>
      </c>
      <c r="AU78" s="305">
        <v>90</v>
      </c>
      <c r="AV78" s="419">
        <f t="shared" si="7"/>
        <v>0</v>
      </c>
    </row>
    <row r="79" spans="1:48">
      <c r="A79" s="219" t="s">
        <v>228</v>
      </c>
      <c r="B79" s="476"/>
      <c r="C79" s="476" t="s">
        <v>195</v>
      </c>
      <c r="D79" s="319"/>
      <c r="E79" s="319"/>
      <c r="F79" s="511"/>
      <c r="G79" s="319"/>
      <c r="H79" s="319"/>
      <c r="I79" s="511"/>
      <c r="J79" s="319"/>
      <c r="K79" s="319"/>
      <c r="L79" s="511"/>
      <c r="M79" s="319"/>
      <c r="N79" s="319"/>
      <c r="O79" s="511"/>
      <c r="P79" s="319"/>
      <c r="Q79" s="319"/>
      <c r="R79" s="511"/>
      <c r="S79" s="319"/>
      <c r="T79" s="319"/>
      <c r="U79" s="511"/>
      <c r="V79" s="319"/>
      <c r="W79" s="319"/>
      <c r="X79" s="511"/>
      <c r="Y79" s="319"/>
      <c r="Z79" s="319"/>
      <c r="AA79" s="511"/>
      <c r="AB79" s="319"/>
      <c r="AC79" s="320"/>
      <c r="AD79" s="511">
        <f t="shared" si="4"/>
        <v>0</v>
      </c>
      <c r="AE79" s="319"/>
      <c r="AF79" s="319"/>
      <c r="AG79" s="511">
        <f t="shared" si="5"/>
        <v>0</v>
      </c>
      <c r="AH79" s="319"/>
      <c r="AI79" s="319"/>
      <c r="AJ79" s="511"/>
      <c r="AK79" s="319"/>
      <c r="AL79" s="319"/>
      <c r="AM79" s="441"/>
      <c r="AN79" s="476"/>
      <c r="AO79" s="476"/>
      <c r="AP79" s="476"/>
      <c r="AQ79" s="476"/>
      <c r="AR79" s="476"/>
      <c r="AS79" s="476"/>
      <c r="AT79" s="310">
        <f t="shared" si="6"/>
        <v>0</v>
      </c>
      <c r="AU79" s="305"/>
      <c r="AV79" s="419">
        <f t="shared" si="7"/>
        <v>0</v>
      </c>
    </row>
    <row r="80" spans="1:48" ht="60">
      <c r="A80" s="219" t="s">
        <v>48</v>
      </c>
      <c r="B80" s="476"/>
      <c r="C80" s="476" t="s">
        <v>195</v>
      </c>
      <c r="D80" s="319"/>
      <c r="E80" s="319"/>
      <c r="F80" s="511"/>
      <c r="G80" s="319"/>
      <c r="H80" s="319"/>
      <c r="I80" s="511"/>
      <c r="J80" s="319"/>
      <c r="K80" s="319"/>
      <c r="L80" s="511"/>
      <c r="M80" s="319"/>
      <c r="N80" s="319"/>
      <c r="O80" s="511"/>
      <c r="P80" s="319"/>
      <c r="Q80" s="319"/>
      <c r="R80" s="511"/>
      <c r="S80" s="319"/>
      <c r="T80" s="319"/>
      <c r="U80" s="511"/>
      <c r="V80" s="319"/>
      <c r="W80" s="319"/>
      <c r="X80" s="511"/>
      <c r="Y80" s="319"/>
      <c r="Z80" s="319"/>
      <c r="AA80" s="511"/>
      <c r="AB80" s="319">
        <v>1.1299999999999999E-2</v>
      </c>
      <c r="AC80" s="320">
        <f>AB80*AB26</f>
        <v>0.2712</v>
      </c>
      <c r="AD80" s="511">
        <f t="shared" si="4"/>
        <v>10.17</v>
      </c>
      <c r="AE80" s="319">
        <v>0.01</v>
      </c>
      <c r="AF80" s="319">
        <f>AE80*AE26</f>
        <v>0.24</v>
      </c>
      <c r="AG80" s="511">
        <f t="shared" si="5"/>
        <v>9</v>
      </c>
      <c r="AH80" s="319"/>
      <c r="AI80" s="319"/>
      <c r="AJ80" s="511"/>
      <c r="AK80" s="319"/>
      <c r="AL80" s="319"/>
      <c r="AM80" s="441"/>
      <c r="AN80" s="476"/>
      <c r="AO80" s="476"/>
      <c r="AP80" s="476"/>
      <c r="AQ80" s="476"/>
      <c r="AR80" s="476"/>
      <c r="AS80" s="476"/>
      <c r="AT80" s="294">
        <f t="shared" si="6"/>
        <v>0.51119999999999999</v>
      </c>
      <c r="AU80" s="305">
        <v>37.5</v>
      </c>
      <c r="AV80" s="419">
        <f t="shared" si="7"/>
        <v>19.169999999999998</v>
      </c>
    </row>
    <row r="81" spans="1:48" ht="60">
      <c r="A81" s="219" t="s">
        <v>49</v>
      </c>
      <c r="B81" s="476"/>
      <c r="C81" s="476" t="s">
        <v>195</v>
      </c>
      <c r="D81" s="319"/>
      <c r="E81" s="319"/>
      <c r="F81" s="511"/>
      <c r="G81" s="319"/>
      <c r="H81" s="319"/>
      <c r="I81" s="511"/>
      <c r="J81" s="319"/>
      <c r="K81" s="319"/>
      <c r="L81" s="511"/>
      <c r="M81" s="319"/>
      <c r="N81" s="319"/>
      <c r="O81" s="511"/>
      <c r="P81" s="319"/>
      <c r="Q81" s="319"/>
      <c r="R81" s="511"/>
      <c r="S81" s="319"/>
      <c r="T81" s="319"/>
      <c r="U81" s="511"/>
      <c r="V81" s="319"/>
      <c r="W81" s="319"/>
      <c r="X81" s="511"/>
      <c r="Y81" s="319"/>
      <c r="Z81" s="319"/>
      <c r="AA81" s="511"/>
      <c r="AB81" s="319">
        <v>1.187E-2</v>
      </c>
      <c r="AC81" s="320">
        <f>AB81*AB26</f>
        <v>0.28488000000000002</v>
      </c>
      <c r="AD81" s="511">
        <f t="shared" si="4"/>
        <v>12.819600000000001</v>
      </c>
      <c r="AE81" s="319"/>
      <c r="AF81" s="319">
        <f>AE81*AE26</f>
        <v>0</v>
      </c>
      <c r="AG81" s="511">
        <f t="shared" si="5"/>
        <v>0</v>
      </c>
      <c r="AH81" s="319"/>
      <c r="AI81" s="319"/>
      <c r="AJ81" s="511"/>
      <c r="AK81" s="319"/>
      <c r="AL81" s="319"/>
      <c r="AM81" s="441"/>
      <c r="AN81" s="476"/>
      <c r="AO81" s="476"/>
      <c r="AP81" s="476"/>
      <c r="AQ81" s="476"/>
      <c r="AR81" s="476"/>
      <c r="AS81" s="476"/>
      <c r="AT81" s="294">
        <f t="shared" si="6"/>
        <v>0.28488000000000002</v>
      </c>
      <c r="AU81" s="305">
        <v>45</v>
      </c>
      <c r="AV81" s="419">
        <f t="shared" si="7"/>
        <v>12.819600000000001</v>
      </c>
    </row>
    <row r="82" spans="1:48">
      <c r="A82" s="219" t="s">
        <v>53</v>
      </c>
      <c r="B82" s="476"/>
      <c r="C82" s="476" t="s">
        <v>195</v>
      </c>
      <c r="D82" s="319"/>
      <c r="E82" s="319"/>
      <c r="F82" s="511"/>
      <c r="G82" s="319"/>
      <c r="H82" s="319"/>
      <c r="I82" s="511"/>
      <c r="J82" s="319"/>
      <c r="K82" s="319"/>
      <c r="L82" s="511"/>
      <c r="M82" s="319"/>
      <c r="N82" s="319"/>
      <c r="O82" s="511"/>
      <c r="P82" s="319"/>
      <c r="Q82" s="319"/>
      <c r="R82" s="511"/>
      <c r="S82" s="319"/>
      <c r="T82" s="319"/>
      <c r="U82" s="511"/>
      <c r="V82" s="319"/>
      <c r="W82" s="319"/>
      <c r="X82" s="511"/>
      <c r="Y82" s="319"/>
      <c r="Z82" s="319">
        <f>Y82*Y26</f>
        <v>0</v>
      </c>
      <c r="AA82" s="511"/>
      <c r="AB82" s="319"/>
      <c r="AC82" s="320"/>
      <c r="AD82" s="511">
        <f t="shared" si="4"/>
        <v>0</v>
      </c>
      <c r="AE82" s="319"/>
      <c r="AF82" s="319"/>
      <c r="AG82" s="511">
        <f t="shared" si="5"/>
        <v>0</v>
      </c>
      <c r="AH82" s="319"/>
      <c r="AI82" s="319"/>
      <c r="AJ82" s="511"/>
      <c r="AK82" s="319"/>
      <c r="AL82" s="319"/>
      <c r="AM82" s="441"/>
      <c r="AN82" s="476"/>
      <c r="AO82" s="476"/>
      <c r="AP82" s="476"/>
      <c r="AQ82" s="476"/>
      <c r="AR82" s="476"/>
      <c r="AS82" s="476"/>
      <c r="AT82" s="293">
        <f t="shared" si="6"/>
        <v>0</v>
      </c>
      <c r="AU82" s="305">
        <v>150</v>
      </c>
      <c r="AV82" s="419">
        <f t="shared" si="7"/>
        <v>0</v>
      </c>
    </row>
    <row r="83" spans="1:48">
      <c r="A83" s="219" t="s">
        <v>52</v>
      </c>
      <c r="B83" s="476"/>
      <c r="C83" s="476" t="s">
        <v>195</v>
      </c>
      <c r="D83" s="319"/>
      <c r="E83" s="319"/>
      <c r="F83" s="511"/>
      <c r="G83" s="319"/>
      <c r="H83" s="319"/>
      <c r="I83" s="511"/>
      <c r="J83" s="319"/>
      <c r="K83" s="319"/>
      <c r="L83" s="511"/>
      <c r="M83" s="319"/>
      <c r="N83" s="319"/>
      <c r="O83" s="511"/>
      <c r="P83" s="319"/>
      <c r="Q83" s="319"/>
      <c r="R83" s="511"/>
      <c r="S83" s="319"/>
      <c r="T83" s="319"/>
      <c r="U83" s="511"/>
      <c r="V83" s="319"/>
      <c r="W83" s="319"/>
      <c r="X83" s="511"/>
      <c r="Y83" s="319"/>
      <c r="Z83" s="319"/>
      <c r="AA83" s="511"/>
      <c r="AB83" s="319"/>
      <c r="AC83" s="320"/>
      <c r="AD83" s="511">
        <f t="shared" si="4"/>
        <v>0</v>
      </c>
      <c r="AE83" s="319"/>
      <c r="AF83" s="319"/>
      <c r="AG83" s="511">
        <f t="shared" si="5"/>
        <v>0</v>
      </c>
      <c r="AH83" s="319"/>
      <c r="AI83" s="319"/>
      <c r="AJ83" s="511"/>
      <c r="AK83" s="319"/>
      <c r="AL83" s="319"/>
      <c r="AM83" s="441"/>
      <c r="AN83" s="476"/>
      <c r="AO83" s="476"/>
      <c r="AP83" s="476"/>
      <c r="AQ83" s="476"/>
      <c r="AR83" s="476"/>
      <c r="AS83" s="476"/>
      <c r="AT83" s="293">
        <f t="shared" si="6"/>
        <v>0</v>
      </c>
      <c r="AU83" s="305"/>
      <c r="AV83" s="419">
        <f t="shared" si="7"/>
        <v>0</v>
      </c>
    </row>
    <row r="84" spans="1:48">
      <c r="A84" s="219" t="s">
        <v>168</v>
      </c>
      <c r="B84" s="476"/>
      <c r="C84" s="476" t="s">
        <v>195</v>
      </c>
      <c r="D84" s="319"/>
      <c r="E84" s="319"/>
      <c r="F84" s="511"/>
      <c r="G84" s="319"/>
      <c r="H84" s="319"/>
      <c r="I84" s="511"/>
      <c r="J84" s="319"/>
      <c r="K84" s="319"/>
      <c r="L84" s="511"/>
      <c r="M84" s="319"/>
      <c r="N84" s="319"/>
      <c r="O84" s="511"/>
      <c r="P84" s="319"/>
      <c r="Q84" s="319"/>
      <c r="R84" s="511"/>
      <c r="S84" s="319"/>
      <c r="T84" s="319"/>
      <c r="U84" s="511"/>
      <c r="V84" s="319"/>
      <c r="W84" s="319"/>
      <c r="X84" s="511"/>
      <c r="Y84" s="319"/>
      <c r="Z84" s="319"/>
      <c r="AA84" s="511"/>
      <c r="AB84" s="319"/>
      <c r="AC84" s="320"/>
      <c r="AD84" s="511">
        <f t="shared" si="4"/>
        <v>0</v>
      </c>
      <c r="AE84" s="319"/>
      <c r="AF84" s="319">
        <f>AE84*AE26</f>
        <v>0</v>
      </c>
      <c r="AG84" s="511">
        <f t="shared" si="5"/>
        <v>0</v>
      </c>
      <c r="AH84" s="319"/>
      <c r="AI84" s="319"/>
      <c r="AJ84" s="511"/>
      <c r="AK84" s="319"/>
      <c r="AL84" s="319"/>
      <c r="AM84" s="441"/>
      <c r="AN84" s="476"/>
      <c r="AO84" s="476"/>
      <c r="AP84" s="476"/>
      <c r="AQ84" s="476"/>
      <c r="AR84" s="476"/>
      <c r="AS84" s="476"/>
      <c r="AT84" s="293">
        <f t="shared" si="6"/>
        <v>0</v>
      </c>
      <c r="AU84" s="305">
        <v>135</v>
      </c>
      <c r="AV84" s="419">
        <f t="shared" si="7"/>
        <v>0</v>
      </c>
    </row>
    <row r="85" spans="1:48">
      <c r="A85" s="219" t="s">
        <v>169</v>
      </c>
      <c r="B85" s="476"/>
      <c r="C85" s="476" t="s">
        <v>195</v>
      </c>
      <c r="D85" s="319"/>
      <c r="E85" s="319"/>
      <c r="F85" s="511"/>
      <c r="G85" s="319"/>
      <c r="H85" s="319"/>
      <c r="I85" s="511"/>
      <c r="J85" s="319"/>
      <c r="K85" s="319"/>
      <c r="L85" s="511"/>
      <c r="M85" s="319"/>
      <c r="N85" s="319"/>
      <c r="O85" s="511"/>
      <c r="P85" s="319"/>
      <c r="Q85" s="319"/>
      <c r="R85" s="511"/>
      <c r="S85" s="319"/>
      <c r="T85" s="319"/>
      <c r="U85" s="511"/>
      <c r="V85" s="319"/>
      <c r="W85" s="319"/>
      <c r="X85" s="511"/>
      <c r="Y85" s="319"/>
      <c r="Z85" s="319"/>
      <c r="AA85" s="511"/>
      <c r="AB85" s="319"/>
      <c r="AC85" s="320"/>
      <c r="AD85" s="511">
        <f t="shared" si="4"/>
        <v>0</v>
      </c>
      <c r="AE85" s="319"/>
      <c r="AF85" s="319"/>
      <c r="AG85" s="511">
        <f t="shared" si="5"/>
        <v>0</v>
      </c>
      <c r="AH85" s="319"/>
      <c r="AI85" s="319"/>
      <c r="AJ85" s="511"/>
      <c r="AK85" s="319"/>
      <c r="AL85" s="319"/>
      <c r="AM85" s="441"/>
      <c r="AN85" s="476"/>
      <c r="AO85" s="476"/>
      <c r="AP85" s="476"/>
      <c r="AQ85" s="476"/>
      <c r="AR85" s="476"/>
      <c r="AS85" s="476"/>
      <c r="AT85" s="293">
        <f t="shared" si="6"/>
        <v>0</v>
      </c>
      <c r="AU85" s="305">
        <v>157.5</v>
      </c>
      <c r="AV85" s="419">
        <f t="shared" si="7"/>
        <v>0</v>
      </c>
    </row>
    <row r="86" spans="1:48" ht="60">
      <c r="A86" s="219" t="s">
        <v>50</v>
      </c>
      <c r="B86" s="476"/>
      <c r="C86" s="476" t="s">
        <v>195</v>
      </c>
      <c r="D86" s="319"/>
      <c r="E86" s="319"/>
      <c r="F86" s="511"/>
      <c r="G86" s="319"/>
      <c r="H86" s="319"/>
      <c r="I86" s="511"/>
      <c r="J86" s="319"/>
      <c r="K86" s="319"/>
      <c r="L86" s="511"/>
      <c r="M86" s="319">
        <v>0.03</v>
      </c>
      <c r="N86" s="319">
        <f>M86*M26</f>
        <v>0.6</v>
      </c>
      <c r="O86" s="511"/>
      <c r="P86" s="319"/>
      <c r="Q86" s="319"/>
      <c r="R86" s="511"/>
      <c r="S86" s="319"/>
      <c r="T86" s="319"/>
      <c r="U86" s="511"/>
      <c r="V86" s="319"/>
      <c r="W86" s="319"/>
      <c r="X86" s="511"/>
      <c r="Y86" s="319"/>
      <c r="Z86" s="319"/>
      <c r="AA86" s="511"/>
      <c r="AB86" s="319"/>
      <c r="AC86" s="320"/>
      <c r="AD86" s="511">
        <f t="shared" si="4"/>
        <v>0</v>
      </c>
      <c r="AE86" s="319">
        <v>8.5000000000000006E-3</v>
      </c>
      <c r="AF86" s="319">
        <f>AE86*AE26</f>
        <v>0.20400000000000001</v>
      </c>
      <c r="AG86" s="511">
        <f t="shared" si="5"/>
        <v>8.16</v>
      </c>
      <c r="AH86" s="319">
        <v>0.03</v>
      </c>
      <c r="AI86" s="319">
        <f>AH86*AH26</f>
        <v>0.72</v>
      </c>
      <c r="AJ86" s="511"/>
      <c r="AK86" s="319"/>
      <c r="AL86" s="319"/>
      <c r="AM86" s="441"/>
      <c r="AN86" s="476"/>
      <c r="AO86" s="476"/>
      <c r="AP86" s="476"/>
      <c r="AQ86" s="476"/>
      <c r="AR86" s="476"/>
      <c r="AS86" s="476"/>
      <c r="AT86" s="294">
        <f t="shared" si="6"/>
        <v>1.524</v>
      </c>
      <c r="AU86" s="305">
        <v>40</v>
      </c>
      <c r="AV86" s="419">
        <f t="shared" si="7"/>
        <v>60.96</v>
      </c>
    </row>
    <row r="87" spans="1:48" ht="60">
      <c r="A87" s="221" t="s">
        <v>194</v>
      </c>
      <c r="B87" s="479"/>
      <c r="C87" s="476" t="s">
        <v>195</v>
      </c>
      <c r="D87" s="321"/>
      <c r="E87" s="321"/>
      <c r="F87" s="511"/>
      <c r="G87" s="321"/>
      <c r="H87" s="321"/>
      <c r="I87" s="511"/>
      <c r="J87" s="321"/>
      <c r="K87" s="321"/>
      <c r="L87" s="511"/>
      <c r="M87" s="321">
        <v>0.02</v>
      </c>
      <c r="N87" s="321">
        <f>M87*M26</f>
        <v>0.4</v>
      </c>
      <c r="O87" s="511"/>
      <c r="P87" s="321"/>
      <c r="Q87" s="321"/>
      <c r="R87" s="511"/>
      <c r="S87" s="321"/>
      <c r="T87" s="321"/>
      <c r="U87" s="511"/>
      <c r="V87" s="321"/>
      <c r="W87" s="321"/>
      <c r="X87" s="511"/>
      <c r="Y87" s="321"/>
      <c r="Z87" s="321"/>
      <c r="AA87" s="511"/>
      <c r="AB87" s="321"/>
      <c r="AC87" s="322"/>
      <c r="AD87" s="511">
        <f t="shared" si="4"/>
        <v>0</v>
      </c>
      <c r="AE87" s="321"/>
      <c r="AF87" s="321"/>
      <c r="AG87" s="511">
        <f t="shared" si="5"/>
        <v>0</v>
      </c>
      <c r="AH87" s="321">
        <v>0.02</v>
      </c>
      <c r="AI87" s="321">
        <f>AH87*AH26</f>
        <v>0.48</v>
      </c>
      <c r="AJ87" s="511"/>
      <c r="AK87" s="321"/>
      <c r="AL87" s="321"/>
      <c r="AM87" s="441"/>
      <c r="AN87" s="479"/>
      <c r="AO87" s="479"/>
      <c r="AP87" s="479"/>
      <c r="AQ87" s="479"/>
      <c r="AR87" s="479"/>
      <c r="AS87" s="479"/>
      <c r="AT87" s="294">
        <f t="shared" si="6"/>
        <v>0.88</v>
      </c>
      <c r="AU87" s="304">
        <v>50</v>
      </c>
      <c r="AV87" s="419">
        <f t="shared" si="7"/>
        <v>44</v>
      </c>
    </row>
    <row r="88" spans="1:48" ht="60">
      <c r="A88" s="220" t="s">
        <v>293</v>
      </c>
      <c r="B88" s="479"/>
      <c r="C88" s="476" t="s">
        <v>195</v>
      </c>
      <c r="D88" s="321"/>
      <c r="E88" s="321"/>
      <c r="F88" s="511"/>
      <c r="G88" s="321"/>
      <c r="H88" s="321"/>
      <c r="I88" s="511"/>
      <c r="J88" s="321"/>
      <c r="K88" s="321"/>
      <c r="L88" s="511"/>
      <c r="M88" s="321"/>
      <c r="N88" s="321"/>
      <c r="O88" s="511"/>
      <c r="P88" s="321">
        <v>1E-3</v>
      </c>
      <c r="Q88" s="321">
        <f>P88*P26</f>
        <v>0.02</v>
      </c>
      <c r="R88" s="511"/>
      <c r="S88" s="321"/>
      <c r="T88" s="321"/>
      <c r="U88" s="511"/>
      <c r="V88" s="321"/>
      <c r="W88" s="321"/>
      <c r="X88" s="511"/>
      <c r="Y88" s="321"/>
      <c r="Z88" s="321"/>
      <c r="AA88" s="511"/>
      <c r="AB88" s="321"/>
      <c r="AC88" s="322"/>
      <c r="AD88" s="511">
        <f t="shared" si="4"/>
        <v>0</v>
      </c>
      <c r="AE88" s="321"/>
      <c r="AF88" s="321"/>
      <c r="AG88" s="511">
        <f t="shared" si="5"/>
        <v>0</v>
      </c>
      <c r="AH88" s="321"/>
      <c r="AI88" s="321"/>
      <c r="AJ88" s="511"/>
      <c r="AK88" s="321"/>
      <c r="AL88" s="321"/>
      <c r="AM88" s="441"/>
      <c r="AN88" s="479"/>
      <c r="AO88" s="479"/>
      <c r="AP88" s="479"/>
      <c r="AQ88" s="479"/>
      <c r="AR88" s="479"/>
      <c r="AS88" s="479"/>
      <c r="AT88" s="294">
        <f t="shared" si="6"/>
        <v>0.02</v>
      </c>
      <c r="AU88" s="304">
        <v>1170</v>
      </c>
      <c r="AV88" s="419">
        <f t="shared" si="7"/>
        <v>23.400000000000002</v>
      </c>
    </row>
    <row r="89" spans="1:48">
      <c r="A89" s="221" t="s">
        <v>51</v>
      </c>
      <c r="B89" s="476"/>
      <c r="C89" s="476" t="s">
        <v>195</v>
      </c>
      <c r="D89" s="319"/>
      <c r="E89" s="319"/>
      <c r="F89" s="511"/>
      <c r="G89" s="319"/>
      <c r="H89" s="319"/>
      <c r="I89" s="511"/>
      <c r="J89" s="319"/>
      <c r="K89" s="319"/>
      <c r="L89" s="511"/>
      <c r="M89" s="319"/>
      <c r="N89" s="319"/>
      <c r="O89" s="511"/>
      <c r="P89" s="319">
        <v>1E-3</v>
      </c>
      <c r="Q89" s="319">
        <f>P89*P26</f>
        <v>0.02</v>
      </c>
      <c r="R89" s="511"/>
      <c r="S89" s="319"/>
      <c r="T89" s="319"/>
      <c r="U89" s="511"/>
      <c r="V89" s="319"/>
      <c r="W89" s="319"/>
      <c r="X89" s="511"/>
      <c r="Y89" s="319"/>
      <c r="Z89" s="319"/>
      <c r="AA89" s="511"/>
      <c r="AB89" s="319"/>
      <c r="AC89" s="320"/>
      <c r="AD89" s="511">
        <f t="shared" si="4"/>
        <v>0</v>
      </c>
      <c r="AE89" s="319"/>
      <c r="AF89" s="319"/>
      <c r="AG89" s="511">
        <f t="shared" si="5"/>
        <v>0</v>
      </c>
      <c r="AH89" s="319"/>
      <c r="AI89" s="319"/>
      <c r="AJ89" s="511"/>
      <c r="AK89" s="319"/>
      <c r="AL89" s="319"/>
      <c r="AM89" s="441"/>
      <c r="AN89" s="476"/>
      <c r="AO89" s="476"/>
      <c r="AP89" s="476"/>
      <c r="AQ89" s="476"/>
      <c r="AR89" s="476"/>
      <c r="AS89" s="476"/>
      <c r="AT89" s="293">
        <f t="shared" si="6"/>
        <v>0.02</v>
      </c>
      <c r="AU89" s="305">
        <v>555</v>
      </c>
      <c r="AV89" s="419">
        <f t="shared" si="7"/>
        <v>11.1</v>
      </c>
    </row>
    <row r="90" spans="1:48" ht="60">
      <c r="A90" s="221" t="s">
        <v>166</v>
      </c>
      <c r="B90" s="476"/>
      <c r="C90" s="476" t="s">
        <v>195</v>
      </c>
      <c r="D90" s="513">
        <v>6.9999999999999999E-4</v>
      </c>
      <c r="E90" s="319">
        <f>D90*D26</f>
        <v>1.4E-2</v>
      </c>
      <c r="F90" s="511"/>
      <c r="G90" s="319"/>
      <c r="H90" s="319"/>
      <c r="I90" s="511"/>
      <c r="J90" s="319"/>
      <c r="K90" s="319"/>
      <c r="L90" s="511"/>
      <c r="M90" s="319"/>
      <c r="N90" s="319"/>
      <c r="O90" s="511"/>
      <c r="P90" s="319"/>
      <c r="Q90" s="319"/>
      <c r="R90" s="511"/>
      <c r="S90" s="319"/>
      <c r="T90" s="319"/>
      <c r="U90" s="511"/>
      <c r="V90" s="319">
        <v>4.0000000000000002E-4</v>
      </c>
      <c r="W90" s="319">
        <f>V90*V26</f>
        <v>9.6000000000000009E-3</v>
      </c>
      <c r="X90" s="511"/>
      <c r="Y90" s="319"/>
      <c r="Z90" s="319"/>
      <c r="AA90" s="511"/>
      <c r="AB90" s="319">
        <v>5.0000000000000001E-4</v>
      </c>
      <c r="AC90" s="320">
        <f>AB90*AB26</f>
        <v>1.2E-2</v>
      </c>
      <c r="AD90" s="511">
        <f t="shared" si="4"/>
        <v>0.216</v>
      </c>
      <c r="AE90" s="319">
        <v>4.0000000000000002E-4</v>
      </c>
      <c r="AF90" s="319">
        <f>AE90*AE26</f>
        <v>9.6000000000000009E-3</v>
      </c>
      <c r="AG90" s="511">
        <f t="shared" si="5"/>
        <v>0.17280000000000001</v>
      </c>
      <c r="AH90" s="319"/>
      <c r="AI90" s="319"/>
      <c r="AJ90" s="511"/>
      <c r="AK90" s="319"/>
      <c r="AL90" s="319"/>
      <c r="AM90" s="441"/>
      <c r="AN90" s="482"/>
      <c r="AO90" s="476"/>
      <c r="AP90" s="476"/>
      <c r="AQ90" s="476"/>
      <c r="AR90" s="476"/>
      <c r="AS90" s="476"/>
      <c r="AT90" s="295">
        <f t="shared" si="6"/>
        <v>4.5200000000000004E-2</v>
      </c>
      <c r="AU90" s="305">
        <v>18</v>
      </c>
      <c r="AV90" s="453">
        <f t="shared" si="7"/>
        <v>0.8136000000000001</v>
      </c>
    </row>
    <row r="91" spans="1:48">
      <c r="A91" s="221" t="s">
        <v>221</v>
      </c>
      <c r="B91" s="476"/>
      <c r="C91" s="476" t="s">
        <v>195</v>
      </c>
      <c r="D91" s="319"/>
      <c r="E91" s="319"/>
      <c r="F91" s="511"/>
      <c r="G91" s="319"/>
      <c r="H91" s="319"/>
      <c r="I91" s="511"/>
      <c r="J91" s="319"/>
      <c r="K91" s="319"/>
      <c r="L91" s="511"/>
      <c r="M91" s="319"/>
      <c r="N91" s="319"/>
      <c r="O91" s="511"/>
      <c r="P91" s="319"/>
      <c r="Q91" s="319"/>
      <c r="R91" s="511"/>
      <c r="S91" s="319"/>
      <c r="T91" s="319"/>
      <c r="U91" s="511"/>
      <c r="V91" s="319"/>
      <c r="W91" s="319"/>
      <c r="X91" s="511"/>
      <c r="Y91" s="319"/>
      <c r="Z91" s="319"/>
      <c r="AA91" s="511"/>
      <c r="AB91" s="319"/>
      <c r="AC91" s="320"/>
      <c r="AD91" s="511"/>
      <c r="AE91" s="319"/>
      <c r="AF91" s="319"/>
      <c r="AG91" s="511"/>
      <c r="AH91" s="319"/>
      <c r="AI91" s="319"/>
      <c r="AJ91" s="511"/>
      <c r="AK91" s="319"/>
      <c r="AL91" s="319"/>
      <c r="AM91" s="441"/>
      <c r="AN91" s="476"/>
      <c r="AO91" s="476"/>
      <c r="AP91" s="476"/>
      <c r="AQ91" s="476"/>
      <c r="AR91" s="476"/>
      <c r="AS91" s="476"/>
      <c r="AT91" s="297">
        <f t="shared" si="6"/>
        <v>0</v>
      </c>
      <c r="AU91" s="305"/>
      <c r="AV91" s="453">
        <f t="shared" si="7"/>
        <v>0</v>
      </c>
    </row>
    <row r="92" spans="1:48" ht="60">
      <c r="A92" s="221" t="s">
        <v>215</v>
      </c>
      <c r="B92" s="476"/>
      <c r="C92" s="476" t="s">
        <v>195</v>
      </c>
      <c r="D92" s="319"/>
      <c r="E92" s="319"/>
      <c r="F92" s="511"/>
      <c r="G92" s="319"/>
      <c r="H92" s="319"/>
      <c r="I92" s="511"/>
      <c r="J92" s="319"/>
      <c r="K92" s="319"/>
      <c r="L92" s="511"/>
      <c r="M92" s="319"/>
      <c r="N92" s="319"/>
      <c r="O92" s="511"/>
      <c r="P92" s="319"/>
      <c r="Q92" s="319"/>
      <c r="R92" s="511"/>
      <c r="S92" s="319"/>
      <c r="T92" s="319"/>
      <c r="U92" s="511"/>
      <c r="V92" s="319"/>
      <c r="W92" s="319"/>
      <c r="X92" s="511"/>
      <c r="Y92" s="319"/>
      <c r="Z92" s="319"/>
      <c r="AA92" s="511"/>
      <c r="AB92" s="514">
        <v>2.5000000000000001E-5</v>
      </c>
      <c r="AC92" s="320">
        <f>AB92*AB26</f>
        <v>6.0000000000000006E-4</v>
      </c>
      <c r="AD92" s="511"/>
      <c r="AE92" s="319"/>
      <c r="AF92" s="319"/>
      <c r="AG92" s="511"/>
      <c r="AH92" s="319"/>
      <c r="AI92" s="319"/>
      <c r="AJ92" s="511"/>
      <c r="AK92" s="319"/>
      <c r="AL92" s="319"/>
      <c r="AM92" s="441"/>
      <c r="AN92" s="482"/>
      <c r="AO92" s="476"/>
      <c r="AP92" s="476"/>
      <c r="AQ92" s="476"/>
      <c r="AR92" s="476"/>
      <c r="AS92" s="476"/>
      <c r="AT92" s="296">
        <f t="shared" si="6"/>
        <v>6.0000000000000006E-4</v>
      </c>
      <c r="AU92" s="305">
        <v>975</v>
      </c>
      <c r="AV92" s="453">
        <f t="shared" si="7"/>
        <v>0.58500000000000008</v>
      </c>
    </row>
    <row r="93" spans="1:48" ht="60">
      <c r="A93" s="221" t="s">
        <v>230</v>
      </c>
      <c r="B93" s="476"/>
      <c r="C93" s="476" t="s">
        <v>195</v>
      </c>
      <c r="D93" s="319"/>
      <c r="E93" s="319"/>
      <c r="F93" s="511"/>
      <c r="G93" s="319"/>
      <c r="H93" s="319"/>
      <c r="I93" s="511"/>
      <c r="J93" s="319"/>
      <c r="K93" s="319"/>
      <c r="L93" s="511"/>
      <c r="M93" s="319"/>
      <c r="N93" s="319"/>
      <c r="O93" s="511"/>
      <c r="P93" s="319"/>
      <c r="Q93" s="319"/>
      <c r="R93" s="511"/>
      <c r="S93" s="319"/>
      <c r="T93" s="319"/>
      <c r="U93" s="511"/>
      <c r="V93" s="319"/>
      <c r="W93" s="319"/>
      <c r="X93" s="511"/>
      <c r="Y93" s="319"/>
      <c r="Z93" s="319"/>
      <c r="AA93" s="511"/>
      <c r="AB93" s="319"/>
      <c r="AC93" s="320"/>
      <c r="AD93" s="511"/>
      <c r="AE93" s="319"/>
      <c r="AF93" s="319"/>
      <c r="AG93" s="511"/>
      <c r="AH93" s="319"/>
      <c r="AI93" s="319"/>
      <c r="AJ93" s="511"/>
      <c r="AK93" s="319"/>
      <c r="AL93" s="319"/>
      <c r="AM93" s="441"/>
      <c r="AN93" s="483"/>
      <c r="AO93" s="476"/>
      <c r="AP93" s="476"/>
      <c r="AQ93" s="476"/>
      <c r="AR93" s="476"/>
      <c r="AS93" s="476"/>
      <c r="AT93" s="295">
        <f t="shared" si="6"/>
        <v>0</v>
      </c>
      <c r="AU93" s="305">
        <v>315</v>
      </c>
      <c r="AV93" s="453">
        <f t="shared" si="7"/>
        <v>0</v>
      </c>
    </row>
    <row r="94" spans="1:48" ht="60">
      <c r="A94" s="221" t="s">
        <v>216</v>
      </c>
      <c r="B94" s="476"/>
      <c r="C94" s="476" t="s">
        <v>195</v>
      </c>
      <c r="D94" s="319"/>
      <c r="E94" s="319"/>
      <c r="F94" s="511"/>
      <c r="G94" s="319"/>
      <c r="H94" s="319"/>
      <c r="I94" s="511"/>
      <c r="J94" s="319"/>
      <c r="K94" s="319"/>
      <c r="L94" s="511"/>
      <c r="M94" s="319"/>
      <c r="N94" s="319"/>
      <c r="O94" s="511"/>
      <c r="P94" s="319"/>
      <c r="Q94" s="319"/>
      <c r="R94" s="511"/>
      <c r="S94" s="319"/>
      <c r="T94" s="319"/>
      <c r="U94" s="511"/>
      <c r="V94" s="319"/>
      <c r="W94" s="319"/>
      <c r="X94" s="511"/>
      <c r="Y94" s="319"/>
      <c r="Z94" s="319"/>
      <c r="AA94" s="511"/>
      <c r="AB94" s="319">
        <v>1E-4</v>
      </c>
      <c r="AC94" s="320">
        <f>AB94*AB26</f>
        <v>2.4000000000000002E-3</v>
      </c>
      <c r="AD94" s="511"/>
      <c r="AE94" s="319"/>
      <c r="AF94" s="319"/>
      <c r="AG94" s="511"/>
      <c r="AH94" s="319"/>
      <c r="AI94" s="319"/>
      <c r="AJ94" s="511"/>
      <c r="AK94" s="319"/>
      <c r="AL94" s="319"/>
      <c r="AM94" s="441"/>
      <c r="AN94" s="483"/>
      <c r="AO94" s="476"/>
      <c r="AP94" s="476"/>
      <c r="AQ94" s="476"/>
      <c r="AR94" s="476"/>
      <c r="AS94" s="476"/>
      <c r="AT94" s="296">
        <f t="shared" si="6"/>
        <v>2.4000000000000002E-3</v>
      </c>
      <c r="AU94" s="305">
        <v>810</v>
      </c>
      <c r="AV94" s="453">
        <f t="shared" si="7"/>
        <v>1.9440000000000002</v>
      </c>
    </row>
    <row r="95" spans="1:48">
      <c r="A95" s="221" t="s">
        <v>222</v>
      </c>
      <c r="B95" s="476"/>
      <c r="C95" s="476" t="s">
        <v>195</v>
      </c>
      <c r="D95" s="515"/>
      <c r="E95" s="319"/>
      <c r="F95" s="511"/>
      <c r="G95" s="319"/>
      <c r="H95" s="319"/>
      <c r="I95" s="511"/>
      <c r="J95" s="319"/>
      <c r="K95" s="319"/>
      <c r="L95" s="511"/>
      <c r="M95" s="319"/>
      <c r="N95" s="319"/>
      <c r="O95" s="511"/>
      <c r="P95" s="513"/>
      <c r="Q95" s="319"/>
      <c r="R95" s="511"/>
      <c r="S95" s="319"/>
      <c r="T95" s="319"/>
      <c r="U95" s="511"/>
      <c r="V95" s="319"/>
      <c r="W95" s="319"/>
      <c r="X95" s="511"/>
      <c r="Y95" s="319"/>
      <c r="Z95" s="319"/>
      <c r="AA95" s="511"/>
      <c r="AB95" s="319"/>
      <c r="AC95" s="320"/>
      <c r="AD95" s="511"/>
      <c r="AE95" s="319"/>
      <c r="AF95" s="319"/>
      <c r="AG95" s="511"/>
      <c r="AH95" s="319"/>
      <c r="AI95" s="319"/>
      <c r="AJ95" s="511"/>
      <c r="AK95" s="319"/>
      <c r="AL95" s="319"/>
      <c r="AM95" s="441"/>
      <c r="AN95" s="483"/>
      <c r="AO95" s="476"/>
      <c r="AP95" s="476"/>
      <c r="AQ95" s="476"/>
      <c r="AR95" s="476"/>
      <c r="AS95" s="476"/>
      <c r="AT95" s="297">
        <f t="shared" si="6"/>
        <v>0</v>
      </c>
      <c r="AU95" s="305"/>
      <c r="AV95" s="453">
        <f t="shared" si="7"/>
        <v>0</v>
      </c>
    </row>
    <row r="96" spans="1:48" ht="60">
      <c r="A96" s="223"/>
      <c r="B96" s="476"/>
      <c r="C96" s="476"/>
      <c r="D96" s="319"/>
      <c r="E96" s="319"/>
      <c r="F96" s="511" t="e">
        <f>SUM(F59:F95)+#REF!</f>
        <v>#REF!</v>
      </c>
      <c r="G96" s="319"/>
      <c r="H96" s="319"/>
      <c r="I96" s="511" t="e">
        <f>SUM(I59:I95)+#REF!</f>
        <v>#REF!</v>
      </c>
      <c r="J96" s="319"/>
      <c r="K96" s="319"/>
      <c r="L96" s="511" t="e">
        <f>SUM(L59:L95)+#REF!</f>
        <v>#REF!</v>
      </c>
      <c r="M96" s="319"/>
      <c r="N96" s="319"/>
      <c r="O96" s="319" t="e">
        <f>SUM(O59:O95)+#REF!</f>
        <v>#REF!</v>
      </c>
      <c r="P96" s="319"/>
      <c r="Q96" s="319"/>
      <c r="R96" s="511" t="e">
        <f>SUM(R59:R95)+#REF!</f>
        <v>#REF!</v>
      </c>
      <c r="S96" s="319"/>
      <c r="T96" s="319"/>
      <c r="U96" s="511" t="e">
        <f>SUM(U59:U90)+#REF!</f>
        <v>#REF!</v>
      </c>
      <c r="V96" s="319"/>
      <c r="W96" s="319"/>
      <c r="X96" s="511" t="e">
        <f>SUM(X59:X90)+#REF!</f>
        <v>#REF!</v>
      </c>
      <c r="Y96" s="319"/>
      <c r="Z96" s="319"/>
      <c r="AA96" s="511" t="e">
        <f>SUM(AA59:AA90)+#REF!</f>
        <v>#REF!</v>
      </c>
      <c r="AB96" s="319"/>
      <c r="AC96" s="320"/>
      <c r="AD96" s="511" t="e">
        <f>SUM(AD59:AD90)+#REF!</f>
        <v>#REF!</v>
      </c>
      <c r="AE96" s="319"/>
      <c r="AF96" s="319"/>
      <c r="AG96" s="511" t="e">
        <f>SUM(AG59:AG90)+#REF!</f>
        <v>#REF!</v>
      </c>
      <c r="AH96" s="319"/>
      <c r="AI96" s="319"/>
      <c r="AJ96" s="319" t="e">
        <f>SUM(AJ59:AJ95)+#REF!</f>
        <v>#REF!</v>
      </c>
      <c r="AK96" s="319"/>
      <c r="AL96" s="319"/>
      <c r="AM96" s="441" t="e">
        <f>SUM(AM59:AM95)+#REF!</f>
        <v>#REF!</v>
      </c>
      <c r="AN96" s="476"/>
      <c r="AO96" s="476"/>
      <c r="AP96" s="476"/>
      <c r="AQ96" s="476"/>
      <c r="AR96" s="476"/>
      <c r="AS96" s="476"/>
      <c r="AT96" s="430"/>
      <c r="AU96" s="305"/>
      <c r="AV96" s="453"/>
    </row>
    <row r="97" spans="1:48">
      <c r="A97" s="29"/>
      <c r="B97" s="476"/>
      <c r="C97" s="476"/>
      <c r="D97" s="319"/>
      <c r="E97" s="319"/>
      <c r="F97" s="319" t="e">
        <f>F96/D26</f>
        <v>#REF!</v>
      </c>
      <c r="G97" s="319"/>
      <c r="H97" s="319"/>
      <c r="I97" s="319" t="e">
        <f>I96/G26</f>
        <v>#REF!</v>
      </c>
      <c r="J97" s="319"/>
      <c r="K97" s="319"/>
      <c r="L97" s="319" t="e">
        <f>L96/J26</f>
        <v>#REF!</v>
      </c>
      <c r="M97" s="319"/>
      <c r="N97" s="319"/>
      <c r="O97" s="319" t="e">
        <f>O96/M26</f>
        <v>#REF!</v>
      </c>
      <c r="P97" s="319"/>
      <c r="Q97" s="319"/>
      <c r="R97" s="319" t="e">
        <f>R96/P26</f>
        <v>#REF!</v>
      </c>
      <c r="S97" s="319"/>
      <c r="T97" s="319"/>
      <c r="U97" s="319" t="e">
        <f>U96/S26</f>
        <v>#REF!</v>
      </c>
      <c r="V97" s="319"/>
      <c r="W97" s="319"/>
      <c r="X97" s="319" t="e">
        <f>X96/V26</f>
        <v>#REF!</v>
      </c>
      <c r="Y97" s="319"/>
      <c r="Z97" s="319"/>
      <c r="AA97" s="319" t="e">
        <f>AA96/Y26</f>
        <v>#REF!</v>
      </c>
      <c r="AB97" s="319"/>
      <c r="AC97" s="320"/>
      <c r="AD97" s="319" t="e">
        <f>AD96/AB26</f>
        <v>#REF!</v>
      </c>
      <c r="AE97" s="319"/>
      <c r="AF97" s="319"/>
      <c r="AG97" s="319" t="e">
        <f>AG96/AE26</f>
        <v>#REF!</v>
      </c>
      <c r="AH97" s="319"/>
      <c r="AI97" s="319"/>
      <c r="AJ97" s="319" t="e">
        <f>AJ96/AH26</f>
        <v>#REF!</v>
      </c>
      <c r="AK97" s="319"/>
      <c r="AL97" s="319"/>
      <c r="AM97" s="476" t="e">
        <f>AM96/AK26</f>
        <v>#REF!</v>
      </c>
      <c r="AN97" s="476"/>
      <c r="AO97" s="476"/>
      <c r="AP97" s="476"/>
      <c r="AQ97" s="476"/>
      <c r="AR97" s="476"/>
      <c r="AS97" s="476"/>
      <c r="AT97" s="431"/>
      <c r="AU97" s="481"/>
      <c r="AV97" s="144">
        <f>SUM(AV28:AV95)</f>
        <v>2450.0899279999999</v>
      </c>
    </row>
    <row r="98" spans="1:48">
      <c r="A98" s="224" t="s">
        <v>74</v>
      </c>
      <c r="Z98" s="224" t="s">
        <v>267</v>
      </c>
      <c r="AA98" s="226"/>
    </row>
    <row r="99" spans="1:48">
      <c r="A99" s="224" t="s">
        <v>73</v>
      </c>
      <c r="Z99" s="224" t="s">
        <v>54</v>
      </c>
      <c r="AA99" s="226"/>
    </row>
    <row r="100" spans="1:48">
      <c r="A100" s="224" t="s">
        <v>275</v>
      </c>
      <c r="Z100" s="224" t="s">
        <v>268</v>
      </c>
      <c r="AA100" s="226"/>
    </row>
    <row r="101" spans="1:48">
      <c r="A101" s="224" t="s">
        <v>58</v>
      </c>
      <c r="Z101" s="224" t="s">
        <v>54</v>
      </c>
      <c r="AA101" s="226"/>
    </row>
    <row r="102" spans="1:48">
      <c r="A102" s="225" t="s">
        <v>266</v>
      </c>
    </row>
    <row r="103" spans="1:48">
      <c r="AU103" s="444"/>
    </row>
  </sheetData>
  <mergeCells count="107">
    <mergeCell ref="AE55:AF57"/>
    <mergeCell ref="AH55:AI57"/>
    <mergeCell ref="AK55:AL57"/>
    <mergeCell ref="AN55:AO57"/>
    <mergeCell ref="AP55:AQ57"/>
    <mergeCell ref="AR55:AS57"/>
    <mergeCell ref="AT54:AU54"/>
    <mergeCell ref="D55:E57"/>
    <mergeCell ref="G55:H57"/>
    <mergeCell ref="J55:K57"/>
    <mergeCell ref="M55:N57"/>
    <mergeCell ref="P55:Q57"/>
    <mergeCell ref="S55:T57"/>
    <mergeCell ref="V55:W57"/>
    <mergeCell ref="Y55:Z57"/>
    <mergeCell ref="AB55:AC57"/>
    <mergeCell ref="AN22:AO24"/>
    <mergeCell ref="AP22:AQ24"/>
    <mergeCell ref="AR22:AS24"/>
    <mergeCell ref="AT52:AU52"/>
    <mergeCell ref="D53:N54"/>
    <mergeCell ref="P53:AB54"/>
    <mergeCell ref="AC53:AH54"/>
    <mergeCell ref="AI53:AO54"/>
    <mergeCell ref="AT53:AU53"/>
    <mergeCell ref="V22:W24"/>
    <mergeCell ref="Y22:Z24"/>
    <mergeCell ref="AB22:AC24"/>
    <mergeCell ref="AE22:AF24"/>
    <mergeCell ref="AH22:AI24"/>
    <mergeCell ref="AK22:AL24"/>
    <mergeCell ref="D22:E24"/>
    <mergeCell ref="G22:H24"/>
    <mergeCell ref="J22:K24"/>
    <mergeCell ref="M22:N24"/>
    <mergeCell ref="P22:Q24"/>
    <mergeCell ref="S22:T24"/>
    <mergeCell ref="N18:Q18"/>
    <mergeCell ref="S18:V18"/>
    <mergeCell ref="W18:Y18"/>
    <mergeCell ref="AT19:AU19"/>
    <mergeCell ref="D20:N21"/>
    <mergeCell ref="P20:AB21"/>
    <mergeCell ref="AC20:AH21"/>
    <mergeCell ref="AI20:AO21"/>
    <mergeCell ref="AT20:AU20"/>
    <mergeCell ref="AT21:AU21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B9:D9"/>
    <mergeCell ref="E9:H9"/>
    <mergeCell ref="J9:M9"/>
    <mergeCell ref="N9:Q9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2022-03-22T01:04:34Z</cp:lastPrinted>
  <dcterms:created xsi:type="dcterms:W3CDTF">1998-12-08T10:37:05Z</dcterms:created>
  <dcterms:modified xsi:type="dcterms:W3CDTF">2022-03-22T01:06:17Z</dcterms:modified>
</cp:coreProperties>
</file>