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ктябр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externalReferences>
    <externalReference r:id="rId9"/>
  </externalReferences>
  <definedNames>
    <definedName name="_xlnm.Print_Area" localSheetId="1">Лист2!$A$1:$N$69</definedName>
    <definedName name="_xlnm.Print_Area" localSheetId="4">Лист5!$A$1:$E$89</definedName>
    <definedName name="_xlnm.Print_Area" localSheetId="6">Лист7!$A$1:$AV$107</definedName>
  </definedNames>
  <calcPr calcId="162913" refMode="R1C1"/>
</workbook>
</file>

<file path=xl/calcChain.xml><?xml version="1.0" encoding="utf-8"?>
<calcChain xmlns="http://schemas.openxmlformats.org/spreadsheetml/2006/main">
  <c r="AC96" i="1" l="1"/>
  <c r="AC95" i="1"/>
  <c r="AC94" i="1"/>
  <c r="AC92" i="1"/>
  <c r="AC86" i="1"/>
  <c r="AC85" i="1"/>
  <c r="AC83" i="1"/>
  <c r="AC82" i="1"/>
  <c r="AC81" i="1"/>
  <c r="AC80" i="1"/>
  <c r="AC71" i="1"/>
  <c r="AB57" i="1"/>
  <c r="AC47" i="1"/>
  <c r="AC42" i="1"/>
  <c r="AC39" i="1"/>
  <c r="AC30" i="1"/>
  <c r="AC29" i="1"/>
  <c r="AO43" i="1"/>
  <c r="N15" i="1"/>
  <c r="AL44" i="6"/>
  <c r="AO43" i="8"/>
  <c r="N16" i="1" l="1"/>
  <c r="N14" i="1"/>
  <c r="AI95" i="1"/>
  <c r="AI94" i="1"/>
  <c r="AI92" i="1"/>
  <c r="AF92" i="1"/>
  <c r="AO91" i="1"/>
  <c r="AL89" i="1"/>
  <c r="AL88" i="1"/>
  <c r="AF88" i="1"/>
  <c r="AI86" i="1"/>
  <c r="AI83" i="1"/>
  <c r="AI82" i="1"/>
  <c r="AF82" i="1"/>
  <c r="AI81" i="1"/>
  <c r="AI80" i="1"/>
  <c r="AO79" i="1"/>
  <c r="AO78" i="1"/>
  <c r="AO73" i="1"/>
  <c r="AO71" i="1"/>
  <c r="AI71" i="1"/>
  <c r="AN57" i="1"/>
  <c r="AK57" i="1"/>
  <c r="AH57" i="1"/>
  <c r="AE57" i="1"/>
  <c r="AF52" i="1"/>
  <c r="AF50" i="1"/>
  <c r="AF44" i="1"/>
  <c r="AI42" i="1"/>
  <c r="AF42" i="1"/>
  <c r="AF31" i="1"/>
  <c r="AF30" i="1"/>
  <c r="AF29" i="1"/>
  <c r="AL92" i="6"/>
  <c r="AI90" i="6"/>
  <c r="AI89" i="6"/>
  <c r="AL80" i="6"/>
  <c r="AL79" i="6"/>
  <c r="AL74" i="6"/>
  <c r="AL72" i="6"/>
  <c r="AK58" i="6"/>
  <c r="AH58" i="6"/>
  <c r="AC97" i="6"/>
  <c r="AC96" i="6"/>
  <c r="AC95" i="6"/>
  <c r="AC93" i="6"/>
  <c r="AC87" i="6"/>
  <c r="AC86" i="6"/>
  <c r="AC84" i="6"/>
  <c r="AC83" i="6"/>
  <c r="AC82" i="6"/>
  <c r="AC81" i="6"/>
  <c r="AC72" i="6"/>
  <c r="AB58" i="6"/>
  <c r="AC48" i="6"/>
  <c r="AC43" i="6"/>
  <c r="AC40" i="6"/>
  <c r="AC31" i="6"/>
  <c r="AC30" i="6"/>
  <c r="E97" i="7"/>
  <c r="H92" i="7"/>
  <c r="E92" i="7"/>
  <c r="N89" i="7"/>
  <c r="N88" i="7"/>
  <c r="K84" i="7"/>
  <c r="E82" i="7"/>
  <c r="Q81" i="7"/>
  <c r="Q79" i="7"/>
  <c r="Q75" i="7"/>
  <c r="Q71" i="7"/>
  <c r="H62" i="7"/>
  <c r="P57" i="7"/>
  <c r="M57" i="7"/>
  <c r="J57" i="7"/>
  <c r="G57" i="7"/>
  <c r="D57" i="7"/>
  <c r="E52" i="7"/>
  <c r="E50" i="7"/>
  <c r="E46" i="7"/>
  <c r="E42" i="7"/>
  <c r="H39" i="7"/>
  <c r="E31" i="7"/>
  <c r="AI95" i="7"/>
  <c r="AI94" i="7"/>
  <c r="AI92" i="7"/>
  <c r="AF92" i="7"/>
  <c r="AO91" i="7"/>
  <c r="AL89" i="7"/>
  <c r="AL88" i="7"/>
  <c r="AF88" i="7"/>
  <c r="AI86" i="7"/>
  <c r="AI83" i="7"/>
  <c r="AI82" i="7"/>
  <c r="AF82" i="7"/>
  <c r="AI81" i="7"/>
  <c r="AI80" i="7"/>
  <c r="AO79" i="7"/>
  <c r="AO78" i="7"/>
  <c r="AO73" i="7"/>
  <c r="AO71" i="7"/>
  <c r="AI71" i="7"/>
  <c r="AN57" i="7"/>
  <c r="AK57" i="7"/>
  <c r="AH57" i="7"/>
  <c r="AE57" i="7"/>
  <c r="AF52" i="7"/>
  <c r="AF50" i="7"/>
  <c r="AF44" i="7"/>
  <c r="AI42" i="7"/>
  <c r="AF42" i="7"/>
  <c r="AF31" i="7"/>
  <c r="AF30" i="7"/>
  <c r="AF29" i="7"/>
  <c r="O89" i="5"/>
  <c r="O88" i="5"/>
  <c r="O87" i="5"/>
  <c r="O86" i="5"/>
  <c r="O85" i="5"/>
  <c r="O90" i="5" s="1"/>
  <c r="AO91" i="8"/>
  <c r="AC29" i="8"/>
  <c r="O82" i="5"/>
  <c r="O81" i="5"/>
  <c r="O83" i="5" s="1"/>
  <c r="R77" i="5"/>
  <c r="O77" i="5"/>
  <c r="R76" i="5"/>
  <c r="O76" i="5"/>
  <c r="R75" i="5"/>
  <c r="O75" i="5"/>
  <c r="R74" i="5"/>
  <c r="O74" i="5"/>
  <c r="R73" i="5"/>
  <c r="O73" i="5"/>
  <c r="R72" i="5"/>
  <c r="O72" i="5"/>
  <c r="R71" i="5"/>
  <c r="O71" i="5"/>
  <c r="R70" i="5"/>
  <c r="O70" i="5"/>
  <c r="R69" i="5"/>
  <c r="O69" i="5"/>
  <c r="R68" i="5"/>
  <c r="R78" i="5" s="1"/>
  <c r="O68" i="5"/>
  <c r="O78" i="5" s="1"/>
  <c r="O65" i="5"/>
  <c r="O64" i="5"/>
  <c r="R61" i="5"/>
  <c r="O61" i="5"/>
  <c r="R60" i="5"/>
  <c r="O60" i="5"/>
  <c r="R59" i="5"/>
  <c r="O59" i="5"/>
  <c r="R58" i="5"/>
  <c r="O58" i="5"/>
  <c r="R57" i="5"/>
  <c r="O57" i="5"/>
  <c r="R56" i="5"/>
  <c r="O56" i="5"/>
  <c r="R55" i="5"/>
  <c r="O55" i="5"/>
  <c r="R54" i="5"/>
  <c r="O54" i="5"/>
  <c r="R53" i="5"/>
  <c r="R62" i="5" s="1"/>
  <c r="O53" i="5"/>
  <c r="O62" i="5" s="1"/>
  <c r="R50" i="5"/>
  <c r="O50" i="5"/>
  <c r="R49" i="5"/>
  <c r="O49" i="5"/>
  <c r="R48" i="5"/>
  <c r="O48" i="5"/>
  <c r="R47" i="5"/>
  <c r="O47" i="5"/>
  <c r="R46" i="5"/>
  <c r="O46" i="5"/>
  <c r="R45" i="5"/>
  <c r="O45" i="5"/>
  <c r="R44" i="5"/>
  <c r="O44" i="5"/>
  <c r="R43" i="5"/>
  <c r="O43" i="5"/>
  <c r="R42" i="5"/>
  <c r="O42" i="5"/>
  <c r="R41" i="5"/>
  <c r="O41" i="5"/>
  <c r="R40" i="5"/>
  <c r="O40" i="5"/>
  <c r="R39" i="5"/>
  <c r="O39" i="5"/>
  <c r="R38" i="5"/>
  <c r="O38" i="5"/>
  <c r="R37" i="5"/>
  <c r="O37" i="5"/>
  <c r="R36" i="5"/>
  <c r="O36" i="5"/>
  <c r="R35" i="5"/>
  <c r="R51" i="5" s="1"/>
  <c r="O35" i="5"/>
  <c r="O51" i="5" s="1"/>
  <c r="O33" i="5"/>
  <c r="O31" i="5"/>
  <c r="I30" i="5"/>
  <c r="I29" i="5"/>
  <c r="O28" i="5"/>
  <c r="O29" i="5" s="1"/>
  <c r="O27" i="5"/>
  <c r="O24" i="5"/>
  <c r="O23" i="5"/>
  <c r="I23" i="5"/>
  <c r="O22" i="5"/>
  <c r="O21" i="5"/>
  <c r="O20" i="5"/>
  <c r="I20" i="5"/>
  <c r="R18" i="5"/>
  <c r="O18" i="5"/>
  <c r="I18" i="5"/>
  <c r="I17" i="5"/>
  <c r="I21" i="5" s="1"/>
  <c r="J21" i="5" s="1"/>
  <c r="I16" i="5"/>
  <c r="R15" i="5"/>
  <c r="O15" i="5"/>
  <c r="I15" i="5"/>
  <c r="R14" i="5"/>
  <c r="O14" i="5"/>
  <c r="I14" i="5"/>
  <c r="R13" i="5"/>
  <c r="O13" i="5"/>
  <c r="R12" i="5"/>
  <c r="O12" i="5"/>
  <c r="I12" i="5"/>
  <c r="J12" i="5" s="1"/>
  <c r="I11" i="5"/>
  <c r="I10" i="5"/>
  <c r="R9" i="5"/>
  <c r="O9" i="5"/>
  <c r="I9" i="5"/>
  <c r="R8" i="5"/>
  <c r="O8" i="5"/>
  <c r="I8" i="5"/>
  <c r="R7" i="5"/>
  <c r="O7" i="5"/>
  <c r="I7" i="5"/>
  <c r="R6" i="5"/>
  <c r="O6" i="5"/>
  <c r="I6" i="5"/>
  <c r="R5" i="5"/>
  <c r="O5" i="5"/>
  <c r="R4" i="5"/>
  <c r="O4" i="5"/>
  <c r="R3" i="5"/>
  <c r="O3" i="5"/>
  <c r="R2" i="5"/>
  <c r="O2" i="5"/>
  <c r="I2" i="5"/>
  <c r="I3" i="5" s="1"/>
  <c r="J3" i="5" s="1"/>
  <c r="E97" i="8"/>
  <c r="AC96" i="8"/>
  <c r="AI95" i="8"/>
  <c r="AC95" i="8"/>
  <c r="AI94" i="8"/>
  <c r="AC94" i="8"/>
  <c r="AI92" i="8"/>
  <c r="AF92" i="8"/>
  <c r="AC92" i="8"/>
  <c r="H92" i="8"/>
  <c r="E92" i="8"/>
  <c r="AL89" i="8"/>
  <c r="N89" i="8"/>
  <c r="AL88" i="8"/>
  <c r="AF88" i="8"/>
  <c r="N88" i="8"/>
  <c r="AI86" i="8"/>
  <c r="AC86" i="8"/>
  <c r="AC85" i="8"/>
  <c r="K84" i="8"/>
  <c r="AI83" i="8"/>
  <c r="AC83" i="8"/>
  <c r="AI82" i="8"/>
  <c r="AF82" i="8"/>
  <c r="AC82" i="8"/>
  <c r="E82" i="8"/>
  <c r="AI81" i="8"/>
  <c r="AC81" i="8"/>
  <c r="Q81" i="8"/>
  <c r="AI80" i="8"/>
  <c r="AC80" i="8"/>
  <c r="AO79" i="8"/>
  <c r="Q79" i="8"/>
  <c r="AO78" i="8"/>
  <c r="Q75" i="8"/>
  <c r="AO73" i="8"/>
  <c r="AO71" i="8"/>
  <c r="AI71" i="8"/>
  <c r="AC71" i="8"/>
  <c r="Q71" i="8"/>
  <c r="H62" i="8"/>
  <c r="AN57" i="8"/>
  <c r="AK57" i="8"/>
  <c r="AH57" i="8"/>
  <c r="AE57" i="8"/>
  <c r="AB57" i="8"/>
  <c r="Y57" i="8"/>
  <c r="V57" i="8"/>
  <c r="S57" i="8"/>
  <c r="P57" i="8"/>
  <c r="M57" i="8"/>
  <c r="J57" i="8"/>
  <c r="G57" i="8"/>
  <c r="D57" i="8"/>
  <c r="AF52" i="8"/>
  <c r="E52" i="8"/>
  <c r="AF50" i="8"/>
  <c r="W50" i="8"/>
  <c r="E50" i="8"/>
  <c r="AT50" i="8" s="1"/>
  <c r="Z49" i="8"/>
  <c r="AC47" i="8"/>
  <c r="E46" i="8"/>
  <c r="AF44" i="8"/>
  <c r="AI42" i="8"/>
  <c r="AF42" i="8"/>
  <c r="AC42" i="8"/>
  <c r="E42" i="8"/>
  <c r="AC39" i="8"/>
  <c r="H39" i="8"/>
  <c r="AF31" i="8"/>
  <c r="E31" i="8"/>
  <c r="AF30" i="8"/>
  <c r="AC30" i="8"/>
  <c r="AF29" i="8"/>
  <c r="D51" i="2"/>
  <c r="D47" i="2"/>
  <c r="R16" i="5" l="1"/>
  <c r="O25" i="5"/>
  <c r="O66" i="5"/>
  <c r="O16" i="5"/>
  <c r="R10" i="5"/>
  <c r="O10" i="5"/>
  <c r="D41" i="2"/>
  <c r="E42" i="2" l="1"/>
  <c r="D53" i="2" l="1"/>
  <c r="E54" i="2" s="1"/>
  <c r="D49" i="2"/>
  <c r="E48" i="2"/>
  <c r="Z33" i="3" l="1"/>
  <c r="K92" i="1" l="1"/>
  <c r="K87" i="1"/>
  <c r="K71" i="1"/>
  <c r="K52" i="1"/>
  <c r="K50" i="1"/>
  <c r="K45" i="1"/>
  <c r="K39" i="1"/>
  <c r="AT50" i="1" l="1"/>
  <c r="Z73" i="1"/>
  <c r="N41" i="2" l="1"/>
  <c r="AT32" i="7" l="1"/>
  <c r="N47" i="2"/>
  <c r="N46" i="2"/>
  <c r="N45" i="2"/>
  <c r="N44" i="2"/>
  <c r="N43" i="2"/>
  <c r="N42" i="2"/>
  <c r="N59" i="2" l="1"/>
  <c r="W39" i="1" l="1"/>
  <c r="E51" i="1" l="1"/>
  <c r="E39" i="1"/>
  <c r="H39" i="1" l="1"/>
  <c r="H35" i="1"/>
  <c r="Q97" i="1" l="1"/>
  <c r="Q96" i="1"/>
  <c r="Q94" i="1"/>
  <c r="Q92" i="1"/>
  <c r="Q86" i="1"/>
  <c r="Q71" i="1"/>
  <c r="Q52" i="1"/>
  <c r="Q42" i="1"/>
  <c r="Q31" i="1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T94" i="1"/>
  <c r="AV94" i="1" s="1"/>
  <c r="AA94" i="1"/>
  <c r="U94" i="1"/>
  <c r="O94" i="1"/>
  <c r="L94" i="1"/>
  <c r="AT93" i="1"/>
  <c r="AV93" i="1" s="1"/>
  <c r="AA93" i="1"/>
  <c r="U93" i="1"/>
  <c r="O93" i="1"/>
  <c r="L93" i="1"/>
  <c r="F93" i="1"/>
  <c r="AD92" i="1"/>
  <c r="Z92" i="1"/>
  <c r="X92" i="1"/>
  <c r="U92" i="1"/>
  <c r="O92" i="1"/>
  <c r="L92" i="1"/>
  <c r="I92" i="1"/>
  <c r="F92" i="1"/>
  <c r="AT91" i="1"/>
  <c r="AV91" i="1" s="1"/>
  <c r="AD91" i="1"/>
  <c r="AA91" i="1"/>
  <c r="X91" i="1"/>
  <c r="U91" i="1"/>
  <c r="O91" i="1"/>
  <c r="L91" i="1"/>
  <c r="I91" i="1"/>
  <c r="F91" i="1"/>
  <c r="AT90" i="1"/>
  <c r="AV90" i="1" s="1"/>
  <c r="AD90" i="1"/>
  <c r="AA90" i="1"/>
  <c r="X90" i="1"/>
  <c r="U90" i="1"/>
  <c r="O90" i="1"/>
  <c r="L90" i="1"/>
  <c r="I90" i="1"/>
  <c r="F90" i="1"/>
  <c r="AT89" i="1"/>
  <c r="AV89" i="1" s="1"/>
  <c r="AD89" i="1"/>
  <c r="AA89" i="1"/>
  <c r="X89" i="1"/>
  <c r="U89" i="1"/>
  <c r="O89" i="1"/>
  <c r="L89" i="1"/>
  <c r="I89" i="1"/>
  <c r="F89" i="1"/>
  <c r="AD88" i="1"/>
  <c r="AA88" i="1"/>
  <c r="X88" i="1"/>
  <c r="U88" i="1"/>
  <c r="O88" i="1"/>
  <c r="L88" i="1"/>
  <c r="I88" i="1"/>
  <c r="F88" i="1"/>
  <c r="AD87" i="1"/>
  <c r="Z87" i="1"/>
  <c r="AT87" i="1" s="1"/>
  <c r="AV87" i="1" s="1"/>
  <c r="X87" i="1"/>
  <c r="U87" i="1"/>
  <c r="O87" i="1"/>
  <c r="L87" i="1"/>
  <c r="I87" i="1"/>
  <c r="F87" i="1"/>
  <c r="AT86" i="1"/>
  <c r="AV86" i="1" s="1"/>
  <c r="AD86" i="1"/>
  <c r="AA86" i="1"/>
  <c r="X86" i="1"/>
  <c r="U86" i="1"/>
  <c r="O86" i="1"/>
  <c r="L86" i="1"/>
  <c r="I86" i="1"/>
  <c r="F86" i="1"/>
  <c r="AT85" i="1"/>
  <c r="AV85" i="1" s="1"/>
  <c r="AD85" i="1"/>
  <c r="AA85" i="1"/>
  <c r="X85" i="1"/>
  <c r="U85" i="1"/>
  <c r="O85" i="1"/>
  <c r="L85" i="1"/>
  <c r="I85" i="1"/>
  <c r="F85" i="1"/>
  <c r="AT84" i="1"/>
  <c r="AV84" i="1" s="1"/>
  <c r="AD84" i="1"/>
  <c r="AA84" i="1"/>
  <c r="X84" i="1"/>
  <c r="U84" i="1"/>
  <c r="O84" i="1"/>
  <c r="L84" i="1"/>
  <c r="I84" i="1"/>
  <c r="F84" i="1"/>
  <c r="AA83" i="1"/>
  <c r="X83" i="1"/>
  <c r="U83" i="1"/>
  <c r="O83" i="1"/>
  <c r="L83" i="1"/>
  <c r="I83" i="1"/>
  <c r="F83" i="1"/>
  <c r="AA82" i="1"/>
  <c r="X82" i="1"/>
  <c r="U82" i="1"/>
  <c r="O82" i="1"/>
  <c r="L82" i="1"/>
  <c r="I82" i="1"/>
  <c r="F82" i="1"/>
  <c r="AT81" i="1"/>
  <c r="AV81" i="1" s="1"/>
  <c r="AD81" i="1"/>
  <c r="AA81" i="1"/>
  <c r="X81" i="1"/>
  <c r="U81" i="1"/>
  <c r="O81" i="1"/>
  <c r="L81" i="1"/>
  <c r="I81" i="1"/>
  <c r="F81" i="1"/>
  <c r="AT80" i="1"/>
  <c r="AV80" i="1" s="1"/>
  <c r="AA80" i="1"/>
  <c r="X80" i="1"/>
  <c r="U80" i="1"/>
  <c r="O80" i="1"/>
  <c r="L80" i="1"/>
  <c r="I80" i="1"/>
  <c r="F80" i="1"/>
  <c r="AT79" i="1"/>
  <c r="AV79" i="1" s="1"/>
  <c r="AD79" i="1"/>
  <c r="AA79" i="1"/>
  <c r="X79" i="1"/>
  <c r="U79" i="1"/>
  <c r="O79" i="1"/>
  <c r="L79" i="1"/>
  <c r="I79" i="1"/>
  <c r="F79" i="1"/>
  <c r="AT78" i="1"/>
  <c r="AV78" i="1" s="1"/>
  <c r="AD78" i="1"/>
  <c r="AA78" i="1"/>
  <c r="X78" i="1"/>
  <c r="U78" i="1"/>
  <c r="O78" i="1"/>
  <c r="L78" i="1"/>
  <c r="I78" i="1"/>
  <c r="F78" i="1"/>
  <c r="AT77" i="1"/>
  <c r="AV77" i="1" s="1"/>
  <c r="AD77" i="1"/>
  <c r="AA77" i="1"/>
  <c r="X77" i="1"/>
  <c r="U77" i="1"/>
  <c r="O77" i="1"/>
  <c r="L77" i="1"/>
  <c r="I77" i="1"/>
  <c r="F77" i="1"/>
  <c r="AT76" i="1"/>
  <c r="AV76" i="1" s="1"/>
  <c r="AD76" i="1"/>
  <c r="AA76" i="1"/>
  <c r="X76" i="1"/>
  <c r="U76" i="1"/>
  <c r="O76" i="1"/>
  <c r="L76" i="1"/>
  <c r="I76" i="1"/>
  <c r="F76" i="1"/>
  <c r="AT75" i="1"/>
  <c r="AV75" i="1" s="1"/>
  <c r="AD75" i="1"/>
  <c r="AA75" i="1"/>
  <c r="X75" i="1"/>
  <c r="U75" i="1"/>
  <c r="O75" i="1"/>
  <c r="L75" i="1"/>
  <c r="I75" i="1"/>
  <c r="F75" i="1"/>
  <c r="AT74" i="1"/>
  <c r="AV74" i="1" s="1"/>
  <c r="AD74" i="1"/>
  <c r="AA74" i="1"/>
  <c r="X74" i="1"/>
  <c r="U74" i="1"/>
  <c r="O74" i="1"/>
  <c r="L74" i="1"/>
  <c r="I74" i="1"/>
  <c r="F74" i="1"/>
  <c r="AD73" i="1"/>
  <c r="AT73" i="1"/>
  <c r="AV73" i="1" s="1"/>
  <c r="X73" i="1"/>
  <c r="U73" i="1"/>
  <c r="O73" i="1"/>
  <c r="L73" i="1"/>
  <c r="I73" i="1"/>
  <c r="F73" i="1"/>
  <c r="AT72" i="1"/>
  <c r="AV72" i="1" s="1"/>
  <c r="AD72" i="1"/>
  <c r="AA72" i="1"/>
  <c r="X72" i="1"/>
  <c r="U72" i="1"/>
  <c r="O72" i="1"/>
  <c r="L72" i="1"/>
  <c r="I72" i="1"/>
  <c r="F72" i="1"/>
  <c r="AD71" i="1"/>
  <c r="Z71" i="1"/>
  <c r="AA71" i="1" s="1"/>
  <c r="X71" i="1"/>
  <c r="U71" i="1"/>
  <c r="O71" i="1"/>
  <c r="L71" i="1"/>
  <c r="I71" i="1"/>
  <c r="F71" i="1"/>
  <c r="AT70" i="1"/>
  <c r="AV70" i="1" s="1"/>
  <c r="AD70" i="1"/>
  <c r="AA70" i="1"/>
  <c r="X70" i="1"/>
  <c r="U70" i="1"/>
  <c r="O70" i="1"/>
  <c r="L70" i="1"/>
  <c r="I70" i="1"/>
  <c r="F70" i="1"/>
  <c r="AT69" i="1"/>
  <c r="AV69" i="1" s="1"/>
  <c r="AD69" i="1"/>
  <c r="AA69" i="1"/>
  <c r="X69" i="1"/>
  <c r="U69" i="1"/>
  <c r="O69" i="1"/>
  <c r="L69" i="1"/>
  <c r="I69" i="1"/>
  <c r="F69" i="1"/>
  <c r="AT68" i="1"/>
  <c r="AV68" i="1" s="1"/>
  <c r="AD68" i="1"/>
  <c r="AA68" i="1"/>
  <c r="X68" i="1"/>
  <c r="U68" i="1"/>
  <c r="O68" i="1"/>
  <c r="L68" i="1"/>
  <c r="I68" i="1"/>
  <c r="F68" i="1"/>
  <c r="AT67" i="1"/>
  <c r="AV67" i="1" s="1"/>
  <c r="AD67" i="1"/>
  <c r="AA67" i="1"/>
  <c r="X67" i="1"/>
  <c r="U67" i="1"/>
  <c r="O67" i="1"/>
  <c r="L67" i="1"/>
  <c r="I67" i="1"/>
  <c r="F67" i="1"/>
  <c r="AT66" i="1"/>
  <c r="AV66" i="1" s="1"/>
  <c r="AD66" i="1"/>
  <c r="AA66" i="1"/>
  <c r="X66" i="1"/>
  <c r="U66" i="1"/>
  <c r="O66" i="1"/>
  <c r="L66" i="1"/>
  <c r="I66" i="1"/>
  <c r="F66" i="1"/>
  <c r="AT65" i="1"/>
  <c r="AV65" i="1" s="1"/>
  <c r="AD65" i="1"/>
  <c r="AA65" i="1"/>
  <c r="X65" i="1"/>
  <c r="U65" i="1"/>
  <c r="O65" i="1"/>
  <c r="L65" i="1"/>
  <c r="I65" i="1"/>
  <c r="F65" i="1"/>
  <c r="AT64" i="1"/>
  <c r="AV64" i="1" s="1"/>
  <c r="AD64" i="1"/>
  <c r="AA64" i="1"/>
  <c r="X64" i="1"/>
  <c r="U64" i="1"/>
  <c r="O64" i="1"/>
  <c r="L64" i="1"/>
  <c r="I64" i="1"/>
  <c r="F64" i="1"/>
  <c r="AT63" i="1"/>
  <c r="AV63" i="1" s="1"/>
  <c r="AD63" i="1"/>
  <c r="AA63" i="1"/>
  <c r="X63" i="1"/>
  <c r="U63" i="1"/>
  <c r="O63" i="1"/>
  <c r="L63" i="1"/>
  <c r="I63" i="1"/>
  <c r="F63" i="1"/>
  <c r="AT62" i="1"/>
  <c r="AV62" i="1" s="1"/>
  <c r="AD62" i="1"/>
  <c r="AA62" i="1"/>
  <c r="X62" i="1"/>
  <c r="U62" i="1"/>
  <c r="O62" i="1"/>
  <c r="L62" i="1"/>
  <c r="I62" i="1"/>
  <c r="F62" i="1"/>
  <c r="AT61" i="1"/>
  <c r="AV61" i="1" s="1"/>
  <c r="AD61" i="1"/>
  <c r="AA61" i="1"/>
  <c r="X61" i="1"/>
  <c r="U61" i="1"/>
  <c r="O61" i="1"/>
  <c r="L61" i="1"/>
  <c r="I61" i="1"/>
  <c r="F61" i="1"/>
  <c r="Y57" i="1"/>
  <c r="S57" i="1"/>
  <c r="P57" i="1"/>
  <c r="M57" i="1"/>
  <c r="J57" i="1"/>
  <c r="G57" i="1"/>
  <c r="D57" i="1"/>
  <c r="AD52" i="1"/>
  <c r="Z52" i="1"/>
  <c r="AT52" i="1" s="1"/>
  <c r="AV52" i="1" s="1"/>
  <c r="X52" i="1"/>
  <c r="U52" i="1"/>
  <c r="O52" i="1"/>
  <c r="L52" i="1"/>
  <c r="I52" i="1"/>
  <c r="F52" i="1"/>
  <c r="AT51" i="1"/>
  <c r="AV51" i="1" s="1"/>
  <c r="AD51" i="1"/>
  <c r="AA51" i="1"/>
  <c r="X51" i="1"/>
  <c r="U51" i="1"/>
  <c r="O51" i="1"/>
  <c r="L51" i="1"/>
  <c r="I51" i="1"/>
  <c r="F51" i="1"/>
  <c r="AV50" i="1"/>
  <c r="AD50" i="1"/>
  <c r="AA50" i="1"/>
  <c r="X50" i="1"/>
  <c r="U50" i="1"/>
  <c r="O50" i="1"/>
  <c r="L50" i="1"/>
  <c r="I50" i="1"/>
  <c r="F50" i="1"/>
  <c r="AT49" i="1"/>
  <c r="AV49" i="1" s="1"/>
  <c r="AD49" i="1"/>
  <c r="AA49" i="1"/>
  <c r="X49" i="1"/>
  <c r="U49" i="1"/>
  <c r="O49" i="1"/>
  <c r="L49" i="1"/>
  <c r="I49" i="1"/>
  <c r="F49" i="1"/>
  <c r="AT48" i="1"/>
  <c r="AV48" i="1" s="1"/>
  <c r="AD48" i="1"/>
  <c r="AA48" i="1"/>
  <c r="X48" i="1"/>
  <c r="U48" i="1"/>
  <c r="O48" i="1"/>
  <c r="L48" i="1"/>
  <c r="I48" i="1"/>
  <c r="F48" i="1"/>
  <c r="AT47" i="1"/>
  <c r="AV47" i="1" s="1"/>
  <c r="AD47" i="1"/>
  <c r="AA47" i="1"/>
  <c r="X47" i="1"/>
  <c r="U47" i="1"/>
  <c r="O47" i="1"/>
  <c r="L47" i="1"/>
  <c r="I47" i="1"/>
  <c r="F47" i="1"/>
  <c r="AT46" i="1"/>
  <c r="AV46" i="1" s="1"/>
  <c r="AD46" i="1"/>
  <c r="AA46" i="1"/>
  <c r="X46" i="1"/>
  <c r="U46" i="1"/>
  <c r="O46" i="1"/>
  <c r="L46" i="1"/>
  <c r="I46" i="1"/>
  <c r="F46" i="1"/>
  <c r="AT45" i="1"/>
  <c r="AV45" i="1" s="1"/>
  <c r="AD45" i="1"/>
  <c r="AA45" i="1"/>
  <c r="X45" i="1"/>
  <c r="U45" i="1"/>
  <c r="O45" i="1"/>
  <c r="L45" i="1"/>
  <c r="I45" i="1"/>
  <c r="F45" i="1"/>
  <c r="AT44" i="1"/>
  <c r="AV44" i="1" s="1"/>
  <c r="AD44" i="1"/>
  <c r="AA44" i="1"/>
  <c r="X44" i="1"/>
  <c r="U44" i="1"/>
  <c r="O44" i="1"/>
  <c r="L44" i="1"/>
  <c r="I44" i="1"/>
  <c r="F44" i="1"/>
  <c r="AT43" i="1"/>
  <c r="AV43" i="1" s="1"/>
  <c r="AD43" i="1"/>
  <c r="AA43" i="1"/>
  <c r="X43" i="1"/>
  <c r="U43" i="1"/>
  <c r="O43" i="1"/>
  <c r="L43" i="1"/>
  <c r="I43" i="1"/>
  <c r="F43" i="1"/>
  <c r="AD42" i="1"/>
  <c r="Z42" i="1"/>
  <c r="X42" i="1"/>
  <c r="U42" i="1"/>
  <c r="O42" i="1"/>
  <c r="L42" i="1"/>
  <c r="I42" i="1"/>
  <c r="F42" i="1"/>
  <c r="AT41" i="1"/>
  <c r="AV41" i="1" s="1"/>
  <c r="AD41" i="1"/>
  <c r="AA41" i="1"/>
  <c r="X41" i="1"/>
  <c r="U41" i="1"/>
  <c r="O41" i="1"/>
  <c r="L41" i="1"/>
  <c r="I41" i="1"/>
  <c r="F41" i="1"/>
  <c r="AT40" i="1"/>
  <c r="AV40" i="1" s="1"/>
  <c r="AD40" i="1"/>
  <c r="AA40" i="1"/>
  <c r="X40" i="1"/>
  <c r="U40" i="1"/>
  <c r="O40" i="1"/>
  <c r="L40" i="1"/>
  <c r="I40" i="1"/>
  <c r="F40" i="1"/>
  <c r="AT39" i="1"/>
  <c r="AV39" i="1" s="1"/>
  <c r="AD39" i="1"/>
  <c r="AA39" i="1"/>
  <c r="X39" i="1"/>
  <c r="U39" i="1"/>
  <c r="O39" i="1"/>
  <c r="L39" i="1"/>
  <c r="I39" i="1"/>
  <c r="F39" i="1"/>
  <c r="AT38" i="1"/>
  <c r="AV38" i="1" s="1"/>
  <c r="AD38" i="1"/>
  <c r="AA38" i="1"/>
  <c r="X38" i="1"/>
  <c r="U38" i="1"/>
  <c r="O38" i="1"/>
  <c r="L38" i="1"/>
  <c r="I38" i="1"/>
  <c r="F38" i="1"/>
  <c r="AT37" i="1"/>
  <c r="AV37" i="1" s="1"/>
  <c r="AD37" i="1"/>
  <c r="AA37" i="1"/>
  <c r="X37" i="1"/>
  <c r="U37" i="1"/>
  <c r="O37" i="1"/>
  <c r="L37" i="1"/>
  <c r="I37" i="1"/>
  <c r="F37" i="1"/>
  <c r="AT36" i="1"/>
  <c r="AV36" i="1" s="1"/>
  <c r="AD36" i="1"/>
  <c r="AA36" i="1"/>
  <c r="X36" i="1"/>
  <c r="U36" i="1"/>
  <c r="O36" i="1"/>
  <c r="L36" i="1"/>
  <c r="I36" i="1"/>
  <c r="F36" i="1"/>
  <c r="AT35" i="1"/>
  <c r="AV35" i="1" s="1"/>
  <c r="AD35" i="1"/>
  <c r="AA35" i="1"/>
  <c r="X35" i="1"/>
  <c r="U35" i="1"/>
  <c r="O35" i="1"/>
  <c r="L35" i="1"/>
  <c r="I35" i="1"/>
  <c r="F35" i="1"/>
  <c r="AT34" i="1"/>
  <c r="AV34" i="1" s="1"/>
  <c r="AD34" i="1"/>
  <c r="AA34" i="1"/>
  <c r="X34" i="1"/>
  <c r="U34" i="1"/>
  <c r="O34" i="1"/>
  <c r="L34" i="1"/>
  <c r="I34" i="1"/>
  <c r="F34" i="1"/>
  <c r="AT33" i="1"/>
  <c r="AV33" i="1" s="1"/>
  <c r="AD33" i="1"/>
  <c r="AA33" i="1"/>
  <c r="X33" i="1"/>
  <c r="U33" i="1"/>
  <c r="L33" i="1"/>
  <c r="I33" i="1"/>
  <c r="F33" i="1"/>
  <c r="AT32" i="1"/>
  <c r="AV32" i="1" s="1"/>
  <c r="AD32" i="1"/>
  <c r="AA32" i="1"/>
  <c r="X32" i="1"/>
  <c r="U32" i="1"/>
  <c r="O32" i="1"/>
  <c r="L32" i="1"/>
  <c r="I32" i="1"/>
  <c r="F32" i="1"/>
  <c r="AT31" i="1"/>
  <c r="AV31" i="1" s="1"/>
  <c r="AD31" i="1"/>
  <c r="AA31" i="1"/>
  <c r="X31" i="1"/>
  <c r="U31" i="1"/>
  <c r="O31" i="1"/>
  <c r="L31" i="1"/>
  <c r="I31" i="1"/>
  <c r="F31" i="1"/>
  <c r="AT30" i="1"/>
  <c r="AV30" i="1" s="1"/>
  <c r="AD30" i="1"/>
  <c r="AA30" i="1"/>
  <c r="X30" i="1"/>
  <c r="U30" i="1"/>
  <c r="O30" i="1"/>
  <c r="L30" i="1"/>
  <c r="I30" i="1"/>
  <c r="F30" i="1"/>
  <c r="AT29" i="1"/>
  <c r="AV29" i="1" s="1"/>
  <c r="AA29" i="1"/>
  <c r="X29" i="1"/>
  <c r="U29" i="1"/>
  <c r="R53" i="1"/>
  <c r="R98" i="1" s="1"/>
  <c r="R99" i="1" s="1"/>
  <c r="O29" i="1"/>
  <c r="L29" i="1"/>
  <c r="I29" i="1"/>
  <c r="F29" i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L54" i="6"/>
  <c r="I54" i="6"/>
  <c r="F54" i="6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7"/>
  <c r="AV97" i="7" s="1"/>
  <c r="AD97" i="7"/>
  <c r="R97" i="7"/>
  <c r="AC96" i="7"/>
  <c r="AT96" i="7" s="1"/>
  <c r="AV96" i="7" s="1"/>
  <c r="R96" i="7"/>
  <c r="AD95" i="7"/>
  <c r="R95" i="7"/>
  <c r="AC94" i="7"/>
  <c r="AT94" i="7" s="1"/>
  <c r="AV94" i="7" s="1"/>
  <c r="AA94" i="7"/>
  <c r="U94" i="7"/>
  <c r="R94" i="7"/>
  <c r="AT93" i="7"/>
  <c r="AV93" i="7" s="1"/>
  <c r="AD93" i="7"/>
  <c r="AA93" i="7"/>
  <c r="U93" i="7"/>
  <c r="R93" i="7"/>
  <c r="AC92" i="7"/>
  <c r="AD92" i="7" s="1"/>
  <c r="AA92" i="7"/>
  <c r="X92" i="7"/>
  <c r="U92" i="7"/>
  <c r="R92" i="7"/>
  <c r="AT92" i="7"/>
  <c r="AV92" i="7" s="1"/>
  <c r="AT91" i="7"/>
  <c r="AV91" i="7" s="1"/>
  <c r="AD91" i="7"/>
  <c r="AA91" i="7"/>
  <c r="X91" i="7"/>
  <c r="U91" i="7"/>
  <c r="R91" i="7"/>
  <c r="AD90" i="7"/>
  <c r="AA90" i="7"/>
  <c r="X90" i="7"/>
  <c r="U90" i="7"/>
  <c r="AT90" i="7"/>
  <c r="AV90" i="7" s="1"/>
  <c r="AD89" i="7"/>
  <c r="AA89" i="7"/>
  <c r="X89" i="7"/>
  <c r="U89" i="7"/>
  <c r="R89" i="7"/>
  <c r="AD88" i="7"/>
  <c r="AA88" i="7"/>
  <c r="X88" i="7"/>
  <c r="U88" i="7"/>
  <c r="R88" i="7"/>
  <c r="AT87" i="7"/>
  <c r="AV87" i="7" s="1"/>
  <c r="AD87" i="7"/>
  <c r="AA87" i="7"/>
  <c r="X87" i="7"/>
  <c r="U87" i="7"/>
  <c r="R87" i="7"/>
  <c r="AT86" i="7"/>
  <c r="AV86" i="7" s="1"/>
  <c r="AD86" i="7"/>
  <c r="AA86" i="7"/>
  <c r="X86" i="7"/>
  <c r="U86" i="7"/>
  <c r="R86" i="7"/>
  <c r="AT85" i="7"/>
  <c r="AV85" i="7" s="1"/>
  <c r="AD85" i="7"/>
  <c r="AA85" i="7"/>
  <c r="X85" i="7"/>
  <c r="U85" i="7"/>
  <c r="R85" i="7"/>
  <c r="AT84" i="7"/>
  <c r="AV84" i="7" s="1"/>
  <c r="AD84" i="7"/>
  <c r="AA84" i="7"/>
  <c r="X84" i="7"/>
  <c r="U84" i="7"/>
  <c r="R84" i="7"/>
  <c r="AC83" i="7"/>
  <c r="AD83" i="7" s="1"/>
  <c r="AA83" i="7"/>
  <c r="X83" i="7"/>
  <c r="U83" i="7"/>
  <c r="R83" i="7"/>
  <c r="AC82" i="7"/>
  <c r="AD82" i="7" s="1"/>
  <c r="AA82" i="7"/>
  <c r="X82" i="7"/>
  <c r="U82" i="7"/>
  <c r="R82" i="7"/>
  <c r="AT81" i="7"/>
  <c r="AV81" i="7" s="1"/>
  <c r="AD81" i="7"/>
  <c r="AA81" i="7"/>
  <c r="X81" i="7"/>
  <c r="U81" i="7"/>
  <c r="R81" i="7"/>
  <c r="AC80" i="7"/>
  <c r="AT80" i="7" s="1"/>
  <c r="AV80" i="7" s="1"/>
  <c r="AA80" i="7"/>
  <c r="X80" i="7"/>
  <c r="U80" i="7"/>
  <c r="R80" i="7"/>
  <c r="AD79" i="7"/>
  <c r="AA79" i="7"/>
  <c r="X79" i="7"/>
  <c r="U79" i="7"/>
  <c r="R79" i="7"/>
  <c r="AT79" i="7"/>
  <c r="AV79" i="7" s="1"/>
  <c r="AT78" i="7"/>
  <c r="AD78" i="7"/>
  <c r="AA78" i="7"/>
  <c r="X78" i="7"/>
  <c r="U78" i="7"/>
  <c r="R78" i="7"/>
  <c r="AT77" i="7"/>
  <c r="AV77" i="7" s="1"/>
  <c r="AD77" i="7"/>
  <c r="AA77" i="7"/>
  <c r="X77" i="7"/>
  <c r="U77" i="7"/>
  <c r="R77" i="7"/>
  <c r="AT76" i="7"/>
  <c r="AV76" i="7" s="1"/>
  <c r="AD76" i="7"/>
  <c r="AA76" i="7"/>
  <c r="X76" i="7"/>
  <c r="U76" i="7"/>
  <c r="R76" i="7"/>
  <c r="AT75" i="7"/>
  <c r="AV75" i="7" s="1"/>
  <c r="AD75" i="7"/>
  <c r="AA75" i="7"/>
  <c r="X75" i="7"/>
  <c r="U75" i="7"/>
  <c r="R75" i="7"/>
  <c r="AT74" i="7"/>
  <c r="AV74" i="7" s="1"/>
  <c r="AD74" i="7"/>
  <c r="AA74" i="7"/>
  <c r="X74" i="7"/>
  <c r="U74" i="7"/>
  <c r="R74" i="7"/>
  <c r="AT73" i="7"/>
  <c r="AV73" i="7" s="1"/>
  <c r="AD73" i="7"/>
  <c r="AA73" i="7"/>
  <c r="X73" i="7"/>
  <c r="U73" i="7"/>
  <c r="R73" i="7"/>
  <c r="AT72" i="7"/>
  <c r="AV72" i="7" s="1"/>
  <c r="AD72" i="7"/>
  <c r="AA72" i="7"/>
  <c r="X72" i="7"/>
  <c r="U72" i="7"/>
  <c r="R72" i="7"/>
  <c r="AD71" i="7"/>
  <c r="AA71" i="7"/>
  <c r="X71" i="7"/>
  <c r="U71" i="7"/>
  <c r="AT70" i="7"/>
  <c r="AV70" i="7" s="1"/>
  <c r="AD70" i="7"/>
  <c r="AA70" i="7"/>
  <c r="X70" i="7"/>
  <c r="U70" i="7"/>
  <c r="R70" i="7"/>
  <c r="AT69" i="7"/>
  <c r="AV69" i="7" s="1"/>
  <c r="AD69" i="7"/>
  <c r="AA69" i="7"/>
  <c r="X69" i="7"/>
  <c r="U69" i="7"/>
  <c r="R69" i="7"/>
  <c r="AT68" i="7"/>
  <c r="AV68" i="7" s="1"/>
  <c r="AD68" i="7"/>
  <c r="AA68" i="7"/>
  <c r="X68" i="7"/>
  <c r="U68" i="7"/>
  <c r="R68" i="7"/>
  <c r="AT67" i="7"/>
  <c r="AV67" i="7" s="1"/>
  <c r="AD67" i="7"/>
  <c r="AA67" i="7"/>
  <c r="X67" i="7"/>
  <c r="U67" i="7"/>
  <c r="R67" i="7"/>
  <c r="AT66" i="7"/>
  <c r="AV66" i="7" s="1"/>
  <c r="AD66" i="7"/>
  <c r="AA66" i="7"/>
  <c r="X66" i="7"/>
  <c r="U66" i="7"/>
  <c r="R66" i="7"/>
  <c r="AT65" i="7"/>
  <c r="AV65" i="7" s="1"/>
  <c r="AD65" i="7"/>
  <c r="AA65" i="7"/>
  <c r="X65" i="7"/>
  <c r="U65" i="7"/>
  <c r="R65" i="7"/>
  <c r="AD64" i="7"/>
  <c r="AA64" i="7"/>
  <c r="X64" i="7"/>
  <c r="U64" i="7"/>
  <c r="R64" i="7"/>
  <c r="AT64" i="7"/>
  <c r="AV64" i="7" s="1"/>
  <c r="AT63" i="7"/>
  <c r="AV63" i="7" s="1"/>
  <c r="AD63" i="7"/>
  <c r="AA63" i="7"/>
  <c r="X63" i="7"/>
  <c r="U63" i="7"/>
  <c r="R63" i="7"/>
  <c r="AT62" i="7"/>
  <c r="AV62" i="7" s="1"/>
  <c r="AD62" i="7"/>
  <c r="AA62" i="7"/>
  <c r="X62" i="7"/>
  <c r="U62" i="7"/>
  <c r="R62" i="7"/>
  <c r="AT61" i="7"/>
  <c r="AV61" i="7" s="1"/>
  <c r="AD61" i="7"/>
  <c r="AA61" i="7"/>
  <c r="X61" i="7"/>
  <c r="U61" i="7"/>
  <c r="R61" i="7"/>
  <c r="AB57" i="7"/>
  <c r="AT52" i="7"/>
  <c r="AV52" i="7" s="1"/>
  <c r="AD52" i="7"/>
  <c r="AA52" i="7"/>
  <c r="X52" i="7"/>
  <c r="U52" i="7"/>
  <c r="R52" i="7"/>
  <c r="AT51" i="7"/>
  <c r="AV51" i="7" s="1"/>
  <c r="AD51" i="7"/>
  <c r="AA51" i="7"/>
  <c r="X51" i="7"/>
  <c r="U51" i="7"/>
  <c r="R51" i="7"/>
  <c r="AT50" i="7"/>
  <c r="AV50" i="7" s="1"/>
  <c r="AD50" i="7"/>
  <c r="AA50" i="7"/>
  <c r="X50" i="7"/>
  <c r="U50" i="7"/>
  <c r="R50" i="7"/>
  <c r="AT49" i="7"/>
  <c r="AV49" i="7" s="1"/>
  <c r="AD49" i="7"/>
  <c r="AA49" i="7"/>
  <c r="X49" i="7"/>
  <c r="U49" i="7"/>
  <c r="R49" i="7"/>
  <c r="AT48" i="7"/>
  <c r="AV48" i="7" s="1"/>
  <c r="AD48" i="7"/>
  <c r="AA48" i="7"/>
  <c r="X48" i="7"/>
  <c r="U48" i="7"/>
  <c r="R48" i="7"/>
  <c r="AT47" i="7"/>
  <c r="AV47" i="7" s="1"/>
  <c r="AD47" i="7"/>
  <c r="AA47" i="7"/>
  <c r="X47" i="7"/>
  <c r="U47" i="7"/>
  <c r="R47" i="7"/>
  <c r="AT46" i="7"/>
  <c r="AV46" i="7" s="1"/>
  <c r="AD46" i="7"/>
  <c r="AA46" i="7"/>
  <c r="X46" i="7"/>
  <c r="U46" i="7"/>
  <c r="R46" i="7"/>
  <c r="AT45" i="7"/>
  <c r="AV45" i="7" s="1"/>
  <c r="AD45" i="7"/>
  <c r="AA45" i="7"/>
  <c r="X45" i="7"/>
  <c r="U45" i="7"/>
  <c r="R45" i="7"/>
  <c r="AD44" i="7"/>
  <c r="AA44" i="7"/>
  <c r="X44" i="7"/>
  <c r="U44" i="7"/>
  <c r="AT43" i="7"/>
  <c r="AV43" i="7" s="1"/>
  <c r="AD43" i="7"/>
  <c r="AA43" i="7"/>
  <c r="X43" i="7"/>
  <c r="U43" i="7"/>
  <c r="R43" i="7"/>
  <c r="AC42" i="7"/>
  <c r="AA42" i="7"/>
  <c r="X42" i="7"/>
  <c r="U42" i="7"/>
  <c r="R42" i="7"/>
  <c r="AT41" i="7"/>
  <c r="AV41" i="7" s="1"/>
  <c r="AD41" i="7"/>
  <c r="AA41" i="7"/>
  <c r="X41" i="7"/>
  <c r="U41" i="7"/>
  <c r="R41" i="7"/>
  <c r="AT40" i="7"/>
  <c r="AV40" i="7" s="1"/>
  <c r="AD40" i="7"/>
  <c r="AA40" i="7"/>
  <c r="X40" i="7"/>
  <c r="U40" i="7"/>
  <c r="R40" i="7"/>
  <c r="AD39" i="7"/>
  <c r="AA39" i="7"/>
  <c r="X39" i="7"/>
  <c r="U39" i="7"/>
  <c r="R39" i="7"/>
  <c r="AT38" i="7"/>
  <c r="AV38" i="7" s="1"/>
  <c r="AD38" i="7"/>
  <c r="AA38" i="7"/>
  <c r="X38" i="7"/>
  <c r="U38" i="7"/>
  <c r="R38" i="7"/>
  <c r="AT37" i="7"/>
  <c r="AV37" i="7" s="1"/>
  <c r="AD37" i="7"/>
  <c r="AA37" i="7"/>
  <c r="X37" i="7"/>
  <c r="U37" i="7"/>
  <c r="R37" i="7"/>
  <c r="AT36" i="7"/>
  <c r="AV36" i="7" s="1"/>
  <c r="AD36" i="7"/>
  <c r="AA36" i="7"/>
  <c r="X36" i="7"/>
  <c r="U36" i="7"/>
  <c r="R36" i="7"/>
  <c r="AT35" i="7"/>
  <c r="AV35" i="7" s="1"/>
  <c r="AD35" i="7"/>
  <c r="AA35" i="7"/>
  <c r="X35" i="7"/>
  <c r="U35" i="7"/>
  <c r="R35" i="7"/>
  <c r="AT34" i="7"/>
  <c r="AV34" i="7" s="1"/>
  <c r="AD34" i="7"/>
  <c r="AA34" i="7"/>
  <c r="X34" i="7"/>
  <c r="U34" i="7"/>
  <c r="R34" i="7"/>
  <c r="AT33" i="7"/>
  <c r="AV33" i="7" s="1"/>
  <c r="AD33" i="7"/>
  <c r="AA33" i="7"/>
  <c r="X33" i="7"/>
  <c r="U33" i="7"/>
  <c r="R33" i="7"/>
  <c r="AV32" i="7"/>
  <c r="AD32" i="7"/>
  <c r="AA32" i="7"/>
  <c r="X32" i="7"/>
  <c r="U32" i="7"/>
  <c r="R32" i="7"/>
  <c r="AD31" i="7"/>
  <c r="AA31" i="7"/>
  <c r="X31" i="7"/>
  <c r="U31" i="7"/>
  <c r="R31" i="7"/>
  <c r="AT30" i="7"/>
  <c r="AV30" i="7" s="1"/>
  <c r="AD30" i="7"/>
  <c r="AA30" i="7"/>
  <c r="X30" i="7"/>
  <c r="U30" i="7"/>
  <c r="R30" i="7"/>
  <c r="AT29" i="7"/>
  <c r="AV29" i="7" s="1"/>
  <c r="AA29" i="7"/>
  <c r="X29" i="7"/>
  <c r="U29" i="7"/>
  <c r="R29" i="7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39" i="7"/>
  <c r="AV39" i="7" s="1"/>
  <c r="AT71" i="8"/>
  <c r="AV71" i="8" s="1"/>
  <c r="AA52" i="1"/>
  <c r="AT82" i="8"/>
  <c r="AV82" i="8" s="1"/>
  <c r="I53" i="1"/>
  <c r="I98" i="1" s="1"/>
  <c r="I99" i="1" s="1"/>
  <c r="AT39" i="8"/>
  <c r="AV39" i="8" s="1"/>
  <c r="X53" i="7"/>
  <c r="X98" i="7" s="1"/>
  <c r="X99" i="7" s="1"/>
  <c r="U53" i="7"/>
  <c r="U98" i="7" s="1"/>
  <c r="U99" i="7" s="1"/>
  <c r="AA54" i="6"/>
  <c r="AA99" i="6" s="1"/>
  <c r="AA100" i="6" s="1"/>
  <c r="AD29" i="1"/>
  <c r="AD53" i="1" s="1"/>
  <c r="AT42" i="8"/>
  <c r="AV42" i="8" s="1"/>
  <c r="AM53" i="7"/>
  <c r="AM98" i="7" s="1"/>
  <c r="AM99" i="7" s="1"/>
  <c r="I53" i="8"/>
  <c r="I98" i="8" s="1"/>
  <c r="I99" i="8" s="1"/>
  <c r="U53" i="8"/>
  <c r="U98" i="8" s="1"/>
  <c r="U99" i="8" s="1"/>
  <c r="I53" i="7"/>
  <c r="I98" i="7" s="1"/>
  <c r="I99" i="7" s="1"/>
  <c r="R54" i="6"/>
  <c r="U53" i="1"/>
  <c r="U98" i="1" s="1"/>
  <c r="U99" i="1" s="1"/>
  <c r="O53" i="8"/>
  <c r="O98" i="8" s="1"/>
  <c r="O99" i="8" s="1"/>
  <c r="AA53" i="8"/>
  <c r="AA98" i="8" s="1"/>
  <c r="AA99" i="8" s="1"/>
  <c r="AM53" i="8"/>
  <c r="AM98" i="8" s="1"/>
  <c r="AM99" i="8" s="1"/>
  <c r="R53" i="8"/>
  <c r="R98" i="8" s="1"/>
  <c r="R99" i="8" s="1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O53" i="7"/>
  <c r="O98" i="7" s="1"/>
  <c r="O99" i="7" s="1"/>
  <c r="AA53" i="7"/>
  <c r="AA98" i="7" s="1"/>
  <c r="AA99" i="7" s="1"/>
  <c r="AD29" i="7"/>
  <c r="AJ53" i="7"/>
  <c r="AJ98" i="7" s="1"/>
  <c r="AJ99" i="7" s="1"/>
  <c r="AG54" i="6"/>
  <c r="AM54" i="6"/>
  <c r="AT84" i="6"/>
  <c r="AV84" i="6" s="1"/>
  <c r="L53" i="1"/>
  <c r="L98" i="1" s="1"/>
  <c r="L99" i="1" s="1"/>
  <c r="AT82" i="1"/>
  <c r="AV82" i="1" s="1"/>
  <c r="U54" i="6"/>
  <c r="AA42" i="1"/>
  <c r="AA87" i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88" i="7"/>
  <c r="AV88" i="7" s="1"/>
  <c r="AT42" i="7"/>
  <c r="AV42" i="7" s="1"/>
  <c r="AT89" i="7"/>
  <c r="AV89" i="7" s="1"/>
  <c r="L53" i="7"/>
  <c r="L98" i="7" s="1"/>
  <c r="L99" i="7" s="1"/>
  <c r="AT71" i="7"/>
  <c r="AV71" i="7" s="1"/>
  <c r="AT44" i="7"/>
  <c r="AV44" i="7" s="1"/>
  <c r="AT44" i="8"/>
  <c r="AV44" i="8" s="1"/>
  <c r="L53" i="8"/>
  <c r="L98" i="8" s="1"/>
  <c r="L99" i="8" s="1"/>
  <c r="AT71" i="1"/>
  <c r="AV71" i="1" s="1"/>
  <c r="AA73" i="1"/>
  <c r="AD80" i="1"/>
  <c r="AA92" i="1"/>
  <c r="AD82" i="1"/>
  <c r="AD83" i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82" i="7"/>
  <c r="AV82" i="7" s="1"/>
  <c r="AT83" i="7"/>
  <c r="AV83" i="7" s="1"/>
  <c r="R44" i="7"/>
  <c r="R53" i="7" s="1"/>
  <c r="AG53" i="7"/>
  <c r="AG98" i="7" s="1"/>
  <c r="AG99" i="7" s="1"/>
  <c r="R71" i="7"/>
  <c r="AD42" i="7"/>
  <c r="AD80" i="7"/>
  <c r="AD94" i="7"/>
  <c r="AT95" i="7"/>
  <c r="AV95" i="7" s="1"/>
  <c r="AD96" i="7"/>
  <c r="AT31" i="7"/>
  <c r="AV31" i="7" s="1"/>
  <c r="F53" i="7"/>
  <c r="F98" i="7" s="1"/>
  <c r="F99" i="7" s="1"/>
  <c r="R90" i="7"/>
  <c r="AT47" i="8"/>
  <c r="AV47" i="8" s="1"/>
  <c r="AT83" i="8"/>
  <c r="AV83" i="8" s="1"/>
  <c r="AG53" i="8"/>
  <c r="AG98" i="8" s="1"/>
  <c r="AG99" i="8" s="1"/>
  <c r="F53" i="8"/>
  <c r="F98" i="8" s="1"/>
  <c r="F99" i="8" s="1"/>
  <c r="AD53" i="8"/>
  <c r="AD98" i="8" s="1"/>
  <c r="AD99" i="8" s="1"/>
  <c r="AD53" i="7" l="1"/>
  <c r="AD98" i="7" s="1"/>
  <c r="AD99" i="7" s="1"/>
  <c r="AG53" i="1"/>
  <c r="AG98" i="1" s="1"/>
  <c r="AG99" i="1" s="1"/>
  <c r="AM99" i="6"/>
  <c r="AM100" i="6" s="1"/>
  <c r="AA53" i="1"/>
  <c r="AA98" i="1" s="1"/>
  <c r="AA99" i="1" s="1"/>
  <c r="AG99" i="6"/>
  <c r="AG100" i="6" s="1"/>
  <c r="AV99" i="1"/>
  <c r="R98" i="7"/>
  <c r="R99" i="7" s="1"/>
  <c r="AD98" i="1"/>
  <c r="AD99" i="1" s="1"/>
  <c r="AD54" i="6"/>
  <c r="AD99" i="6" s="1"/>
  <c r="AD100" i="6" s="1"/>
  <c r="AV100" i="6"/>
  <c r="AV99" i="7"/>
  <c r="AV99" i="8"/>
  <c r="D55" i="2" l="1"/>
  <c r="E56" i="2" s="1"/>
  <c r="E50" i="2"/>
  <c r="E52" i="2"/>
  <c r="D57" i="2" l="1"/>
  <c r="D54" i="2"/>
  <c r="C54" i="2"/>
  <c r="N13" i="7"/>
  <c r="F54" i="2" l="1"/>
  <c r="F53" i="2"/>
  <c r="S13" i="7" s="1"/>
  <c r="D49" i="5" l="1"/>
  <c r="D48" i="5"/>
  <c r="D47" i="5"/>
  <c r="D39" i="5"/>
  <c r="D36" i="5"/>
  <c r="D35" i="5"/>
  <c r="D30" i="5"/>
  <c r="D29" i="5"/>
  <c r="D28" i="5"/>
  <c r="D27" i="5"/>
  <c r="D26" i="5"/>
  <c r="D37" i="5" l="1"/>
  <c r="E37" i="5" s="1"/>
  <c r="D50" i="2" l="1"/>
  <c r="C48" i="2" l="1"/>
  <c r="D52" i="2"/>
  <c r="N13" i="8"/>
  <c r="N12" i="8"/>
  <c r="M17" i="8"/>
  <c r="M18" i="8" s="1"/>
  <c r="N18" i="8" l="1"/>
  <c r="C50" i="2"/>
  <c r="F50" i="2" s="1"/>
  <c r="F49" i="2"/>
  <c r="S13" i="8" s="1"/>
  <c r="F47" i="2"/>
  <c r="S12" i="8" s="1"/>
  <c r="D48" i="2"/>
  <c r="F48" i="2" s="1"/>
  <c r="S17" i="8" l="1"/>
  <c r="S18" i="8"/>
  <c r="E58" i="2" l="1"/>
  <c r="E44" i="2" l="1"/>
  <c r="E46" i="2"/>
  <c r="C45" i="2"/>
  <c r="C46" i="2" s="1"/>
  <c r="D45" i="2" l="1"/>
  <c r="F45" i="2" s="1"/>
  <c r="S13" i="1" s="1"/>
  <c r="D3" i="5" l="1"/>
  <c r="D4" i="5"/>
  <c r="D5" i="5"/>
  <c r="D2" i="5"/>
  <c r="D6" i="5" l="1"/>
  <c r="C43" i="2" l="1"/>
  <c r="C44" i="2" s="1"/>
  <c r="N12" i="6" l="1"/>
  <c r="D22" i="5" l="1"/>
  <c r="D23" i="5"/>
  <c r="D24" i="5"/>
  <c r="D21" i="5"/>
  <c r="D43" i="2" l="1"/>
  <c r="F43" i="2" s="1"/>
  <c r="S12" i="6" s="1"/>
  <c r="M17" i="7" l="1"/>
  <c r="M18" i="7" s="1"/>
  <c r="N12" i="7"/>
  <c r="N18" i="7" l="1"/>
  <c r="S18" i="7" l="1"/>
  <c r="F52" i="2" l="1"/>
  <c r="M18" i="6"/>
  <c r="M19" i="6" s="1"/>
  <c r="N14" i="6"/>
  <c r="N13" i="6"/>
  <c r="V33" i="3" l="1"/>
  <c r="N19" i="6"/>
  <c r="AO37" i="3"/>
  <c r="AE37" i="3"/>
  <c r="AO36" i="3"/>
  <c r="AE36" i="3"/>
  <c r="AO35" i="3"/>
  <c r="AE35" i="3"/>
  <c r="AO34" i="3"/>
  <c r="AE34" i="3"/>
  <c r="AJ33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D18" i="5"/>
  <c r="D17" i="5"/>
  <c r="D15" i="5"/>
  <c r="D14" i="5"/>
  <c r="D13" i="5"/>
  <c r="D12" i="5"/>
  <c r="D11" i="5"/>
  <c r="D10" i="5"/>
  <c r="D9" i="5"/>
  <c r="S19" i="6" l="1"/>
  <c r="E6" i="5"/>
  <c r="AE33" i="3"/>
  <c r="AE38" i="3" s="1"/>
  <c r="D19" i="5"/>
  <c r="E19" i="5" s="1"/>
  <c r="AO33" i="3"/>
  <c r="AO38" i="3" s="1"/>
  <c r="N12" i="1"/>
  <c r="M17" i="1"/>
  <c r="M18" i="1" s="1"/>
  <c r="N18" i="1" l="1"/>
  <c r="F51" i="2" l="1"/>
  <c r="S12" i="7" l="1"/>
  <c r="D56" i="2"/>
  <c r="F41" i="2"/>
  <c r="S12" i="1" l="1"/>
  <c r="F55" i="2"/>
  <c r="D42" i="2"/>
  <c r="D44" i="2" l="1"/>
  <c r="F44" i="2" s="1"/>
  <c r="D46" i="2"/>
  <c r="F46" i="2" s="1"/>
  <c r="F42" i="2"/>
  <c r="S17" i="7"/>
  <c r="S13" i="6"/>
  <c r="F57" i="2"/>
  <c r="D58" i="2"/>
  <c r="F58" i="2" s="1"/>
  <c r="F56" i="2"/>
  <c r="E59" i="2" l="1"/>
  <c r="S17" i="1"/>
  <c r="S18" i="6"/>
  <c r="S14" i="6"/>
  <c r="S15" i="6" l="1"/>
  <c r="S18" i="1" l="1"/>
  <c r="S15" i="1" s="1"/>
</calcChain>
</file>

<file path=xl/sharedStrings.xml><?xml version="1.0" encoding="utf-8"?>
<sst xmlns="http://schemas.openxmlformats.org/spreadsheetml/2006/main" count="1434" uniqueCount="447">
  <si>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</si>
  <si>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</si>
  <si>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</si>
  <si>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</si>
  <si>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</si>
  <si>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</si>
  <si>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</si>
  <si>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</si>
  <si>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</si>
  <si>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</si>
  <si>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</si>
  <si>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</si>
  <si>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</si>
  <si>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</si>
  <si>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</si>
  <si>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</si>
  <si>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</si>
  <si>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</si>
  <si>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</si>
  <si>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</si>
  <si>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</si>
  <si>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</si>
  <si>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</si>
  <si>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</si>
  <si>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</si>
  <si>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</si>
  <si>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</si>
  <si>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</si>
  <si>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</si>
  <si>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</si>
  <si>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</si>
  <si>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</si>
  <si>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</si>
  <si>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</si>
  <si>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</si>
  <si>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</si>
  <si>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</si>
  <si>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</si>
  <si>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</si>
  <si>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</si>
  <si>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</si>
  <si>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</si>
  <si>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</si>
  <si>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</si>
  <si>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</si>
  <si>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</si>
  <si>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</si>
  <si>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</si>
  <si>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</si>
  <si>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</si>
  <si>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</si>
  <si>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</si>
  <si>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</si>
  <si>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</si>
  <si>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</si>
  <si>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</si>
  <si>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</si>
  <si>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</si>
  <si>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</si>
  <si>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</si>
  <si>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</si>
  <si>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</si>
  <si>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</si>
  <si>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</si>
  <si>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</si>
  <si>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</si>
  <si>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</si>
  <si>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</si>
  <si>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</si>
  <si>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</si>
  <si>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</si>
  <si>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</si>
  <si>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</si>
  <si>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</si>
  <si>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</si>
  <si>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</si>
  <si>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</si>
  <si>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</si>
  <si>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</si>
  <si>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</si>
  <si>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</si>
  <si>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</si>
  <si>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</si>
  <si>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</si>
  <si>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</si>
  <si>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</si>
  <si>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</si>
  <si>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</si>
  <si>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</si>
  <si>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</si>
  <si>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</si>
  <si>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Структурное подразделение     Садовая , 84</t>
  </si>
  <si>
    <t>41885571</t>
  </si>
  <si>
    <t>Всего</t>
  </si>
  <si>
    <t xml:space="preserve">Врач  (диетсестра)            ______________     Е. А. Райкова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</si>
  <si>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</si>
  <si>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</si>
  <si>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</si>
  <si>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</si>
  <si>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</si>
  <si>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</si>
  <si>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</si>
  <si>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</si>
  <si>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</si>
  <si>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</si>
  <si>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</si>
  <si>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</si>
  <si>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</si>
  <si>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</si>
  <si>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</si>
  <si>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</si>
  <si>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</si>
  <si>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</si>
  <si>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</si>
  <si>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Зав. производ.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</si>
  <si>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</si>
  <si>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</si>
  <si>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</si>
  <si>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</si>
  <si>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</si>
  <si>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</si>
  <si>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</si>
  <si>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</si>
  <si>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</si>
  <si>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</si>
  <si>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</si>
  <si>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</si>
  <si>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</si>
  <si>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</si>
  <si>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</si>
  <si>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</si>
  <si>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</si>
  <si>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</si>
  <si>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</si>
  <si>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</si>
  <si>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</si>
  <si>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</si>
  <si>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</si>
  <si>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</si>
  <si>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</si>
  <si>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</si>
  <si>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</si>
  <si>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</si>
  <si>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</si>
  <si>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</si>
  <si>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</si>
  <si>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</si>
  <si>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</si>
  <si>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</si>
  <si>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</si>
  <si>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</si>
  <si>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</si>
  <si>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</si>
  <si>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</si>
  <si>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</si>
  <si>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 xml:space="preserve">А. А. Щиголева 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</si>
  <si>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</si>
  <si>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</si>
  <si>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</si>
  <si>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</si>
  <si>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</si>
  <si>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</si>
  <si>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</si>
  <si>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</si>
  <si>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</si>
  <si>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</si>
  <si>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</si>
  <si>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</si>
  <si>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</si>
  <si>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</si>
  <si>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</si>
  <si>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</si>
  <si>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</si>
  <si>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</si>
  <si>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</si>
  <si>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</si>
  <si>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</si>
  <si>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</si>
  <si>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</si>
  <si>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</si>
  <si>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</si>
  <si>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t xml:space="preserve">Опекаемые 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</si>
  <si>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</si>
  <si>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</si>
  <si>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</si>
  <si>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</si>
  <si>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</si>
  <si>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</si>
  <si>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</si>
  <si>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</si>
  <si>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</si>
  <si>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</si>
  <si>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</si>
  <si>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</si>
  <si>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</si>
  <si>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</si>
  <si>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</si>
  <si>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</si>
  <si>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</si>
  <si>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</si>
  <si>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</si>
  <si>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лук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</si>
  <si>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</si>
  <si>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</si>
  <si>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</si>
  <si>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</si>
  <si>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</si>
  <si>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</si>
  <si>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 xml:space="preserve">морковь </t>
  </si>
  <si>
    <t xml:space="preserve">томатная паста </t>
  </si>
  <si>
    <t>соль</t>
  </si>
  <si>
    <t>Чай с сахаром 1/200</t>
  </si>
  <si>
    <t>№685</t>
  </si>
  <si>
    <t>мука</t>
  </si>
  <si>
    <t>блины 1/50</t>
  </si>
  <si>
    <t>№726</t>
  </si>
  <si>
    <t>дрожжи</t>
  </si>
  <si>
    <t>Манная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</si>
  <si>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</si>
  <si>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</si>
  <si>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</si>
  <si>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</si>
  <si>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</si>
  <si>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</si>
  <si>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</si>
  <si>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 xml:space="preserve">Чай с сахаром </t>
  </si>
  <si>
    <t>Молоко сгущенное</t>
  </si>
  <si>
    <t>Сок</t>
  </si>
  <si>
    <t>______________________ Е. В. Неведрова</t>
  </si>
  <si>
    <t>№769</t>
  </si>
  <si>
    <t xml:space="preserve">дрожжи </t>
  </si>
  <si>
    <t xml:space="preserve">яйцо </t>
  </si>
  <si>
    <t>Дети ОВЗ</t>
  </si>
  <si>
    <t>Е. В. Неведрова</t>
  </si>
  <si>
    <t>Батон 1/50</t>
  </si>
  <si>
    <t xml:space="preserve">Батон       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</si>
  <si>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</si>
  <si>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</si>
  <si>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</si>
  <si>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</si>
  <si>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 xml:space="preserve"> молоко </t>
  </si>
  <si>
    <t>Блины с сахаром</t>
  </si>
  <si>
    <t>Руководитель     _____________________ Е. В. Неведрова</t>
  </si>
  <si>
    <t>повидло</t>
  </si>
  <si>
    <t xml:space="preserve">Районный </t>
  </si>
  <si>
    <t>Районный</t>
  </si>
  <si>
    <t>Булочка домашняя  1/100/20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</si>
  <si>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</si>
  <si>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</si>
  <si>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</si>
  <si>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</si>
  <si>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</si>
  <si>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</si>
  <si>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</si>
  <si>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 xml:space="preserve">Молоко сухое </t>
  </si>
  <si>
    <t xml:space="preserve">Масло растительное </t>
  </si>
  <si>
    <t xml:space="preserve">Сайра консервированная </t>
  </si>
  <si>
    <t>Макароны (Спагетти )</t>
  </si>
  <si>
    <t>Птица (Филе)</t>
  </si>
  <si>
    <t xml:space="preserve">Компот из сухофруктов </t>
  </si>
  <si>
    <t xml:space="preserve">Картофель отварной с маслом и зеленью 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</si>
  <si>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</si>
  <si>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</si>
  <si>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</si>
  <si>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</si>
  <si>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</si>
  <si>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</si>
  <si>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Рыба запечёная в сметане с зеленью </t>
  </si>
  <si>
    <t xml:space="preserve">Семенякина О. Н. </t>
  </si>
  <si>
    <t xml:space="preserve">                     </t>
  </si>
  <si>
    <t xml:space="preserve">                        </t>
  </si>
  <si>
    <t>1/4 (277чел)</t>
  </si>
  <si>
    <t>10/11 (44 чел)</t>
  </si>
  <si>
    <t>5/9  (342 чел)</t>
  </si>
  <si>
    <t>ОВЗ-завтрак</t>
  </si>
  <si>
    <t>ОВЗ-обед</t>
  </si>
  <si>
    <t xml:space="preserve"> ОВЗ-завтрак</t>
  </si>
  <si>
    <t xml:space="preserve"> (Лимонная кислота)</t>
  </si>
  <si>
    <t xml:space="preserve">Филе птицы запечёное </t>
  </si>
  <si>
    <t xml:space="preserve">Гречка </t>
  </si>
  <si>
    <t xml:space="preserve">три тысячи девятьсот сорок один руб. 45 коп. </t>
  </si>
  <si>
    <t>Зелень сушеная</t>
  </si>
  <si>
    <t xml:space="preserve">Кофе </t>
  </si>
  <si>
    <t xml:space="preserve">Свинина </t>
  </si>
  <si>
    <t>блинчики п/ф</t>
  </si>
  <si>
    <t>Картофель в вакууме</t>
  </si>
  <si>
    <t>50/5</t>
  </si>
  <si>
    <t>2021</t>
  </si>
  <si>
    <t>Банан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</si>
  <si>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</si>
  <si>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</si>
  <si>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</si>
  <si>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</si>
  <si>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</si>
  <si>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</si>
  <si>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</si>
  <si>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</si>
  <si>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</si>
  <si>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Блины с  повидлом</t>
  </si>
  <si>
    <t>"  11"  мая  2021 г.</t>
  </si>
  <si>
    <t>11.05.21</t>
  </si>
  <si>
    <t>1</t>
  </si>
  <si>
    <t>11</t>
  </si>
  <si>
    <t>мая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</si>
  <si>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</si>
  <si>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</si>
  <si>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</si>
  <si>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</si>
  <si>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</si>
  <si>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</si>
  <si>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</si>
  <si>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филе птицы тушеное "По-сибирски"</t>
  </si>
  <si>
    <t>16,67/16,9/4,38/237,07</t>
  </si>
  <si>
    <t>15/15,21/3,94/213,36</t>
  </si>
  <si>
    <t>Каша гречневая рассыпчатая с маслом</t>
  </si>
  <si>
    <t>7,2/5,1/33,9/210,3</t>
  </si>
  <si>
    <t>8,64/6,12/40,68/252,36</t>
  </si>
  <si>
    <t>Огурцы  порционные</t>
  </si>
  <si>
    <t>0,7/0,1/1,7/10,31</t>
  </si>
  <si>
    <t>0,4/0,06/1,02/6,18</t>
  </si>
  <si>
    <t>Компот яблочно-ананасовый</t>
  </si>
  <si>
    <t>0,16/0,12/17,86/73,38</t>
  </si>
  <si>
    <t>Хлеб пшеничный/ржаной</t>
  </si>
  <si>
    <t>30/20</t>
  </si>
  <si>
    <t>2,13/0,21/13,26/72
1,14/0,22/7,44/36,26</t>
  </si>
  <si>
    <t>30/25</t>
  </si>
  <si>
    <t>2,13/0,21/13,26/72
1,42/0,27/9,3/45,32</t>
  </si>
  <si>
    <t>Яйцо отварное</t>
  </si>
  <si>
    <t>5,95/5,05/0,3/70,7</t>
  </si>
  <si>
    <t>Сыр порциями</t>
  </si>
  <si>
    <t>2,4/2,36/0/31</t>
  </si>
  <si>
    <t>Борщ с мясом и сметаной</t>
  </si>
  <si>
    <t>6,2/7,2/9,2/127,8</t>
  </si>
  <si>
    <t>7,75/9/11,5/159,75</t>
  </si>
  <si>
    <t>Зраза мясная ленивая</t>
  </si>
  <si>
    <t>18,71/19,9/7,52/278,3</t>
  </si>
  <si>
    <t>20,79/21,33/8,36/309,3</t>
  </si>
  <si>
    <t>Сложный гарнир</t>
  </si>
  <si>
    <t>100/80</t>
  </si>
  <si>
    <t>3,78/5,4/21,06/147,42</t>
  </si>
  <si>
    <t>100/50</t>
  </si>
  <si>
    <t>1,42/0,27/9,3/45,32</t>
  </si>
  <si>
    <t>45/25</t>
  </si>
  <si>
    <t>3,19/0,31/19,89/108
1,42/0,27/9,3/45,3</t>
  </si>
  <si>
    <t>50/10</t>
  </si>
  <si>
    <t>3,37/3,46/1,56/110,53</t>
  </si>
  <si>
    <t>119/120</t>
  </si>
  <si>
    <t>чай с сахаром</t>
  </si>
  <si>
    <t>на"13"октября 2021г</t>
  </si>
  <si>
    <t>______________________ И.С.Торопова</t>
  </si>
  <si>
    <t>Филе птицы тушенное "по-сибирски"</t>
  </si>
  <si>
    <t>Огурцы порционные</t>
  </si>
  <si>
    <t>Сливки</t>
  </si>
  <si>
    <t>Клубника</t>
  </si>
  <si>
    <t>Ананас консервированный</t>
  </si>
  <si>
    <t>Лимон</t>
  </si>
  <si>
    <t>яблоко с/м</t>
  </si>
  <si>
    <t>Капуста свежая</t>
  </si>
  <si>
    <t>Наименование блюда: Филе птицы тушенное по -сибирски  90 кур(1 порц.)</t>
  </si>
  <si>
    <t>Лук репчатый (кг)</t>
  </si>
  <si>
    <t>2</t>
  </si>
  <si>
    <t>Масло растительное (кг)</t>
  </si>
  <si>
    <t>3</t>
  </si>
  <si>
    <t>Мука пшеничная в/с (кг)</t>
  </si>
  <si>
    <t>4</t>
  </si>
  <si>
    <t>Сливки 10% жирности (л)</t>
  </si>
  <si>
    <t>5</t>
  </si>
  <si>
    <t>Соль (кг)</t>
  </si>
  <si>
    <t>6</t>
  </si>
  <si>
    <t>Филе куриноес/м (кг)</t>
  </si>
  <si>
    <t>7</t>
  </si>
  <si>
    <t>Чеснок (кг)</t>
  </si>
  <si>
    <t>8</t>
  </si>
  <si>
    <t>Яйцо куриное Д 1 (шт)</t>
  </si>
  <si>
    <t>Общая стоимость сырьевого набора на 1 порц. (на 03.09.21) :</t>
  </si>
  <si>
    <t>Наименование блюда: Каша гречневая рассыпчатая с маслом 150 (расчёт на 1 порц.)</t>
  </si>
  <si>
    <t>Вода (л)</t>
  </si>
  <si>
    <t>Крупа гречневая (кг)</t>
  </si>
  <si>
    <t>Масло сливочное (кг)</t>
  </si>
  <si>
    <t>,</t>
  </si>
  <si>
    <t>Наименование блюда: Огурец свежий 60 (расчёт на 1 порц.)</t>
  </si>
  <si>
    <t>Огурец свежий (кг)</t>
  </si>
  <si>
    <t>Наименование блюда: Компот из яблок (с/м) и ананаса консер. 200 (расчёт на 1 порц.)</t>
  </si>
  <si>
    <t>Ананасы консервированные (кг)</t>
  </si>
  <si>
    <t>Кислота лимонная (кг)</t>
  </si>
  <si>
    <t>Сахар-песок (кг)</t>
  </si>
  <si>
    <t>Яблоки (ранет) с/м (кг)</t>
  </si>
  <si>
    <t>Наименование блюда: Батон пшеничный/ржаной 35/30 (расчёт на 1 порц.)</t>
  </si>
  <si>
    <t>хлеб пшеничный</t>
  </si>
  <si>
    <t>Хлеб ржаной (кг)</t>
  </si>
  <si>
    <t>Наименование блюда: Сыр порциями  20 (расчёт на 1 порц.)</t>
  </si>
  <si>
    <t>Сыр полутвердый(кг)</t>
  </si>
  <si>
    <t>Наименование блюда: Борщ со сметаной  200 свинина (расчёт на 1 порц.)</t>
  </si>
  <si>
    <t>Зелень свежая (кг)</t>
  </si>
  <si>
    <t>Зелень сушеная (кг)</t>
  </si>
  <si>
    <t>Капуста свежая (кг)</t>
  </si>
  <si>
    <t>Картофель в вакууме(кг)</t>
  </si>
  <si>
    <t>Лавровый лист (кг)</t>
  </si>
  <si>
    <t>9</t>
  </si>
  <si>
    <t>10</t>
  </si>
  <si>
    <t>Морковь свежая (кг)</t>
  </si>
  <si>
    <t>12</t>
  </si>
  <si>
    <t>Свекла свежая (кг)</t>
  </si>
  <si>
    <t>13</t>
  </si>
  <si>
    <t>Свинина б/к (кг)</t>
  </si>
  <si>
    <t>14</t>
  </si>
  <si>
    <t>Сметана 10% жирности (кг)</t>
  </si>
  <si>
    <t>15</t>
  </si>
  <si>
    <t>16</t>
  </si>
  <si>
    <t>Томатная паста (кг)</t>
  </si>
  <si>
    <t>Наименование блюда: Зраза мясная ленивая 90гр (расчёт на 1 порц.)</t>
  </si>
  <si>
    <t>говядина</t>
  </si>
  <si>
    <t>Мякоть куриная кг (кг)</t>
  </si>
  <si>
    <t>Хлеб пшеничный (кг)</t>
  </si>
  <si>
    <t>Наименование блюда: Сложный гарнир "Арифметика" 100/50 (расчёт на 1 порц.)</t>
  </si>
  <si>
    <t>чай</t>
  </si>
  <si>
    <t>Ответственный исполнитель _________И.С.Торопова</t>
  </si>
  <si>
    <t>Повар            ______________  И.С.Торопова</t>
  </si>
  <si>
    <t>Кладовщик    ______________    И.С.Торопова</t>
  </si>
  <si>
    <t>Материально ответственное лицо  И.С.Торопова</t>
  </si>
  <si>
    <t xml:space="preserve">        на "  13  " октября 2021 г.</t>
  </si>
  <si>
    <t xml:space="preserve"> Меню-требование на выдачу продуктов питания  N10</t>
  </si>
  <si>
    <t>13.10.21</t>
  </si>
  <si>
    <t>"  13"  октября  2021 г.</t>
  </si>
  <si>
    <t>Ответственный исполнитель _________ И.С.Торопова</t>
  </si>
  <si>
    <t>Повар            ______________   И.С.Торопова</t>
  </si>
  <si>
    <t>Материально ответственное лицо И.С.Торопова</t>
  </si>
  <si>
    <t xml:space="preserve">        на "  13  " октября  2021 г.</t>
  </si>
  <si>
    <t>"  13 " октября  2021 г.</t>
  </si>
  <si>
    <t>Повар            ______________    И.С.Торопова</t>
  </si>
  <si>
    <t>Кладовщик    ______________   И.С.Торопова</t>
  </si>
  <si>
    <t xml:space="preserve"> Меню-требование на выдачу продуктов питания  N 10</t>
  </si>
  <si>
    <t xml:space="preserve">        на "  13  "октября  2021 г.</t>
  </si>
  <si>
    <t>буфет</t>
  </si>
  <si>
    <t xml:space="preserve">        на "  13 " октября 2021 г.</t>
  </si>
  <si>
    <t>Материально ответственное лицоИ.С.Торопова</t>
  </si>
  <si>
    <t>Повар            ______________     И.С.Торопова</t>
  </si>
  <si>
    <t>сок</t>
  </si>
  <si>
    <t>Сок фруктовый (мультифруктовый)</t>
  </si>
  <si>
    <t>0/0/0,2/94,4</t>
  </si>
  <si>
    <t>______________________О.С.Ануфриева</t>
  </si>
  <si>
    <t>______________________ Л.Н.Зеленина</t>
  </si>
  <si>
    <t>яйцо отварное</t>
  </si>
  <si>
    <t>Врач  (диетсестра)            ______________     О.С.Ануфриева</t>
  </si>
  <si>
    <t>Врач  (диетсестра)            ______________  О.С.Райкова</t>
  </si>
  <si>
    <t>Структурное подразделение   дзержинского 29</t>
  </si>
  <si>
    <t xml:space="preserve">Врач  (диетсестра)            ______________  О.С.Ануфриева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</si>
</sst>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5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24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71" fillId="0" borderId="0">
      <alignment horizontal="left"/>
    </xf>
    <xf numFmtId="0" fontId="71" fillId="0" borderId="0">
      <alignment horizontal="left"/>
    </xf>
    <xf numFmtId="0" fontId="71" fillId="0" borderId="0">
      <alignment horizontal="left"/>
    </xf>
    <xf numFmtId="0" fontId="71" fillId="0" borderId="0">
      <alignment horizontal="left"/>
    </xf>
    <xf numFmtId="0" fontId="71" fillId="0" borderId="0">
      <alignment horizontal="left"/>
    </xf>
    <xf numFmtId="0" fontId="71" fillId="0" borderId="0">
      <alignment horizontal="left"/>
    </xf>
  </cellStyleXfs>
  <cellXfs count="8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7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4" fillId="0" borderId="0" xfId="0" applyFo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58" fillId="0" borderId="0" xfId="0" applyFont="1"/>
    <xf numFmtId="0" fontId="59" fillId="0" borderId="0" xfId="0" applyFont="1"/>
    <xf numFmtId="0" fontId="25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60" fillId="0" borderId="3" xfId="0" applyNumberFormat="1" applyFont="1" applyBorder="1"/>
    <xf numFmtId="1" fontId="60" fillId="0" borderId="3" xfId="0" applyNumberFormat="1" applyFont="1" applyBorder="1"/>
    <xf numFmtId="2" fontId="60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60" fillId="0" borderId="5" xfId="0" applyNumberFormat="1" applyFont="1" applyBorder="1"/>
    <xf numFmtId="0" fontId="61" fillId="0" borderId="5" xfId="0" applyFont="1" applyBorder="1"/>
    <xf numFmtId="0" fontId="61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1" fillId="0" borderId="1" xfId="0" applyFont="1" applyBorder="1"/>
    <xf numFmtId="0" fontId="61" fillId="0" borderId="4" xfId="0" applyFont="1" applyBorder="1"/>
    <xf numFmtId="0" fontId="61" fillId="0" borderId="6" xfId="0" applyFont="1" applyBorder="1"/>
    <xf numFmtId="0" fontId="61" fillId="0" borderId="2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62" fillId="0" borderId="0" xfId="0" applyFont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60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4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0" fontId="25" fillId="0" borderId="29" xfId="0" applyFont="1" applyBorder="1"/>
    <xf numFmtId="0" fontId="27" fillId="0" borderId="29" xfId="0" applyFont="1" applyBorder="1"/>
    <xf numFmtId="0" fontId="66" fillId="0" borderId="2" xfId="0" applyFont="1" applyBorder="1"/>
    <xf numFmtId="0" fontId="66" fillId="0" borderId="6" xfId="0" applyFont="1" applyBorder="1"/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4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12" fillId="0" borderId="0" xfId="0" applyFont="1" applyFill="1"/>
    <xf numFmtId="0" fontId="54" fillId="0" borderId="0" xfId="0" applyFont="1" applyFill="1" applyAlignment="1"/>
    <xf numFmtId="0" fontId="32" fillId="0" borderId="2" xfId="0" applyFont="1" applyBorder="1"/>
    <xf numFmtId="0" fontId="69" fillId="0" borderId="2" xfId="0" applyFont="1" applyBorder="1"/>
    <xf numFmtId="0" fontId="43" fillId="0" borderId="2" xfId="0" applyFont="1" applyBorder="1"/>
    <xf numFmtId="0" fontId="70" fillId="0" borderId="2" xfId="0" applyFont="1" applyBorder="1"/>
    <xf numFmtId="0" fontId="43" fillId="0" borderId="6" xfId="0" applyFont="1" applyBorder="1"/>
    <xf numFmtId="0" fontId="28" fillId="0" borderId="6" xfId="0" applyFont="1" applyBorder="1"/>
    <xf numFmtId="0" fontId="68" fillId="0" borderId="0" xfId="0" applyFont="1"/>
    <xf numFmtId="165" fontId="68" fillId="0" borderId="0" xfId="0" applyNumberFormat="1" applyFont="1"/>
    <xf numFmtId="0" fontId="71" fillId="0" borderId="5" xfId="1" applyFont="1" applyBorder="1" applyAlignment="1">
      <alignment horizontal="center" vertical="center"/>
    </xf>
    <xf numFmtId="0" fontId="71" fillId="0" borderId="5" xfId="1" applyFont="1" applyBorder="1" applyAlignment="1">
      <alignment wrapText="1"/>
    </xf>
    <xf numFmtId="166" fontId="71" fillId="0" borderId="5" xfId="1" applyNumberFormat="1" applyFont="1" applyBorder="1" applyAlignment="1">
      <alignment horizontal="right" vertical="center"/>
    </xf>
    <xf numFmtId="2" fontId="71" fillId="0" borderId="5" xfId="1" applyNumberFormat="1" applyFont="1" applyBorder="1" applyAlignment="1">
      <alignment horizontal="right" vertical="center"/>
    </xf>
    <xf numFmtId="0" fontId="71" fillId="0" borderId="5" xfId="1" applyFont="1" applyBorder="1" applyAlignment="1">
      <alignment horizontal="right" vertical="center"/>
    </xf>
    <xf numFmtId="2" fontId="68" fillId="0" borderId="0" xfId="0" applyNumberFormat="1" applyFont="1"/>
    <xf numFmtId="0" fontId="0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166" fontId="68" fillId="0" borderId="5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165" fontId="68" fillId="0" borderId="5" xfId="0" applyNumberFormat="1" applyFont="1" applyBorder="1" applyAlignment="1">
      <alignment horizontal="right" vertical="center"/>
    </xf>
    <xf numFmtId="2" fontId="68" fillId="0" borderId="5" xfId="0" applyNumberFormat="1" applyFont="1" applyBorder="1" applyAlignment="1">
      <alignment horizontal="right" vertical="center"/>
    </xf>
    <xf numFmtId="0" fontId="71" fillId="0" borderId="5" xfId="2" applyFont="1" applyBorder="1" applyAlignment="1">
      <alignment horizontal="center" vertical="center"/>
    </xf>
    <xf numFmtId="0" fontId="71" fillId="0" borderId="5" xfId="2" applyFont="1" applyBorder="1" applyAlignment="1">
      <alignment wrapText="1"/>
    </xf>
    <xf numFmtId="166" fontId="71" fillId="0" borderId="5" xfId="2" applyNumberFormat="1" applyFont="1" applyBorder="1" applyAlignment="1">
      <alignment horizontal="right" vertical="center"/>
    </xf>
    <xf numFmtId="2" fontId="71" fillId="0" borderId="5" xfId="2" applyNumberFormat="1" applyFont="1" applyBorder="1" applyAlignment="1">
      <alignment horizontal="right" vertical="center"/>
    </xf>
    <xf numFmtId="165" fontId="71" fillId="0" borderId="5" xfId="2" applyNumberFormat="1" applyFont="1" applyBorder="1" applyAlignment="1">
      <alignment horizontal="right" vertical="center"/>
    </xf>
    <xf numFmtId="0" fontId="71" fillId="0" borderId="5" xfId="3" applyFont="1" applyBorder="1" applyAlignment="1">
      <alignment horizontal="center" vertical="center"/>
    </xf>
    <xf numFmtId="0" fontId="71" fillId="0" borderId="5" xfId="3" applyFont="1" applyBorder="1" applyAlignment="1">
      <alignment wrapText="1"/>
    </xf>
    <xf numFmtId="166" fontId="71" fillId="0" borderId="5" xfId="3" applyNumberFormat="1" applyFont="1" applyBorder="1" applyAlignment="1">
      <alignment horizontal="right" vertical="center"/>
    </xf>
    <xf numFmtId="2" fontId="71" fillId="0" borderId="5" xfId="3" applyNumberFormat="1" applyFont="1" applyBorder="1" applyAlignment="1">
      <alignment horizontal="right" vertical="center"/>
    </xf>
    <xf numFmtId="0" fontId="71" fillId="0" borderId="5" xfId="3" applyFont="1" applyBorder="1" applyAlignment="1">
      <alignment horizontal="right" vertical="center"/>
    </xf>
    <xf numFmtId="0" fontId="74" fillId="0" borderId="5" xfId="4" applyFont="1" applyBorder="1" applyAlignment="1">
      <alignment horizontal="center" vertical="center"/>
    </xf>
    <xf numFmtId="0" fontId="71" fillId="0" borderId="5" xfId="4" applyFont="1" applyBorder="1" applyAlignment="1">
      <alignment wrapText="1"/>
    </xf>
    <xf numFmtId="168" fontId="71" fillId="0" borderId="5" xfId="4" applyNumberFormat="1" applyFont="1" applyBorder="1" applyAlignment="1">
      <alignment horizontal="right" vertical="center"/>
    </xf>
    <xf numFmtId="2" fontId="71" fillId="0" borderId="5" xfId="4" applyNumberFormat="1" applyFont="1" applyBorder="1" applyAlignment="1">
      <alignment horizontal="right" vertical="center"/>
    </xf>
    <xf numFmtId="165" fontId="71" fillId="0" borderId="5" xfId="4" applyNumberFormat="1" applyFont="1" applyBorder="1" applyAlignment="1">
      <alignment horizontal="right" vertical="center"/>
    </xf>
    <xf numFmtId="0" fontId="74" fillId="0" borderId="5" xfId="5" applyFont="1" applyBorder="1" applyAlignment="1">
      <alignment horizontal="center" vertical="center"/>
    </xf>
    <xf numFmtId="0" fontId="71" fillId="0" borderId="5" xfId="5" applyFont="1" applyBorder="1" applyAlignment="1">
      <alignment wrapText="1"/>
    </xf>
    <xf numFmtId="168" fontId="71" fillId="0" borderId="5" xfId="5" applyNumberFormat="1" applyFont="1" applyBorder="1" applyAlignment="1">
      <alignment horizontal="right" vertical="center"/>
    </xf>
    <xf numFmtId="2" fontId="71" fillId="0" borderId="5" xfId="5" applyNumberFormat="1" applyFont="1" applyBorder="1" applyAlignment="1">
      <alignment horizontal="right" vertical="center"/>
    </xf>
    <xf numFmtId="165" fontId="71" fillId="0" borderId="5" xfId="5" applyNumberFormat="1" applyFont="1" applyBorder="1" applyAlignment="1">
      <alignment horizontal="right" vertical="center"/>
    </xf>
    <xf numFmtId="168" fontId="71" fillId="0" borderId="8" xfId="5" applyNumberFormat="1" applyFont="1" applyBorder="1" applyAlignment="1">
      <alignment horizontal="right" vertical="center"/>
    </xf>
    <xf numFmtId="2" fontId="71" fillId="0" borderId="8" xfId="5" applyNumberFormat="1" applyFont="1" applyBorder="1" applyAlignment="1">
      <alignment horizontal="right" vertical="center"/>
    </xf>
    <xf numFmtId="2" fontId="71" fillId="0" borderId="6" xfId="4" applyNumberFormat="1" applyFont="1" applyBorder="1" applyAlignment="1">
      <alignment horizontal="right" vertical="center"/>
    </xf>
    <xf numFmtId="0" fontId="72" fillId="0" borderId="5" xfId="0" applyFont="1" applyBorder="1" applyAlignment="1">
      <alignment horizontal="center" vertical="center"/>
    </xf>
    <xf numFmtId="165" fontId="72" fillId="0" borderId="11" xfId="0" applyNumberFormat="1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1" fillId="0" borderId="5" xfId="6" applyFont="1" applyBorder="1" applyAlignment="1">
      <alignment horizontal="center" vertical="center"/>
    </xf>
    <xf numFmtId="0" fontId="71" fillId="0" borderId="5" xfId="6" applyFont="1" applyBorder="1" applyAlignment="1">
      <alignment wrapText="1"/>
    </xf>
    <xf numFmtId="166" fontId="71" fillId="0" borderId="5" xfId="6" applyNumberFormat="1" applyFont="1" applyBorder="1" applyAlignment="1">
      <alignment horizontal="right" vertical="center"/>
    </xf>
    <xf numFmtId="2" fontId="71" fillId="0" borderId="5" xfId="6" applyNumberFormat="1" applyFont="1" applyBorder="1" applyAlignment="1">
      <alignment horizontal="right" vertical="center"/>
    </xf>
    <xf numFmtId="167" fontId="68" fillId="0" borderId="5" xfId="0" applyNumberFormat="1" applyFont="1" applyBorder="1" applyAlignment="1">
      <alignment horizontal="right" vertical="center"/>
    </xf>
    <xf numFmtId="166" fontId="68" fillId="0" borderId="0" xfId="0" applyNumberFormat="1" applyFont="1"/>
    <xf numFmtId="0" fontId="21" fillId="0" borderId="10" xfId="0" applyFont="1" applyBorder="1"/>
    <xf numFmtId="0" fontId="64" fillId="0" borderId="10" xfId="0" applyFont="1" applyBorder="1"/>
    <xf numFmtId="0" fontId="64" fillId="0" borderId="5" xfId="0" applyFont="1" applyBorder="1"/>
    <xf numFmtId="0" fontId="64" fillId="0" borderId="3" xfId="0" applyFont="1" applyBorder="1"/>
    <xf numFmtId="0" fontId="64" fillId="0" borderId="14" xfId="0" applyFont="1" applyBorder="1"/>
    <xf numFmtId="0" fontId="64" fillId="0" borderId="11" xfId="0" applyFont="1" applyBorder="1"/>
    <xf numFmtId="0" fontId="64" fillId="0" borderId="15" xfId="0" applyFont="1" applyBorder="1"/>
    <xf numFmtId="0" fontId="66" fillId="0" borderId="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66" fillId="0" borderId="3" xfId="0" applyFont="1" applyBorder="1"/>
    <xf numFmtId="0" fontId="66" fillId="0" borderId="5" xfId="0" applyFont="1" applyBorder="1"/>
    <xf numFmtId="0" fontId="66" fillId="0" borderId="1" xfId="0" applyFont="1" applyBorder="1"/>
    <xf numFmtId="0" fontId="66" fillId="0" borderId="4" xfId="0" applyFont="1" applyBorder="1"/>
    <xf numFmtId="167" fontId="66" fillId="0" borderId="2" xfId="0" applyNumberFormat="1" applyFont="1" applyBorder="1"/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5" fontId="66" fillId="0" borderId="2" xfId="0" applyNumberFormat="1" applyFont="1" applyBorder="1"/>
    <xf numFmtId="166" fontId="66" fillId="0" borderId="2" xfId="0" applyNumberFormat="1" applyFont="1" applyBorder="1"/>
    <xf numFmtId="165" fontId="28" fillId="0" borderId="2" xfId="0" applyNumberFormat="1" applyFont="1" applyBorder="1"/>
    <xf numFmtId="166" fontId="28" fillId="0" borderId="2" xfId="0" applyNumberFormat="1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47" fillId="0" borderId="2" xfId="0" applyFont="1" applyBorder="1"/>
    <xf numFmtId="0" fontId="16" fillId="0" borderId="6" xfId="0" applyFont="1" applyBorder="1"/>
    <xf numFmtId="2" fontId="26" fillId="0" borderId="3" xfId="0" applyNumberFormat="1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3" fillId="0" borderId="53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4" fillId="0" borderId="4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8" fillId="0" borderId="48" xfId="0" applyFont="1" applyFill="1" applyBorder="1" applyAlignment="1">
      <alignment horizontal="center"/>
    </xf>
    <xf numFmtId="0" fontId="68" fillId="0" borderId="64" xfId="0" applyFont="1" applyFill="1" applyBorder="1" applyAlignment="1">
      <alignment horizontal="center"/>
    </xf>
    <xf numFmtId="0" fontId="68" fillId="0" borderId="60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52" xfId="0" applyNumberFormat="1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7" fillId="0" borderId="53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72" fillId="0" borderId="0" xfId="3" applyFont="1" applyAlignment="1">
      <alignment horizontal="center" vertical="center" wrapText="1"/>
    </xf>
    <xf numFmtId="0" fontId="71" fillId="0" borderId="11" xfId="3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73" fillId="0" borderId="8" xfId="4" applyFont="1" applyBorder="1" applyAlignment="1">
      <alignment horizontal="center" vertical="center" wrapText="1"/>
    </xf>
    <xf numFmtId="0" fontId="72" fillId="0" borderId="0" xfId="6" applyFont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71" fillId="0" borderId="11" xfId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72" fillId="0" borderId="0" xfId="2" applyFont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</cellXfs>
  <cellStyles count="7">
    <cellStyle name="Обычный" xfId="0" builtinId="0"/>
    <cellStyle name="Обычный 17" xfId="6"/>
    <cellStyle name="Обычный 18" xfId="4"/>
    <cellStyle name="Обычный 19" xfId="5"/>
    <cellStyle name="Обычный 47" xfId="1"/>
    <cellStyle name="Обычный 49" xfId="3"/>
    <cellStyle name="Обычный 8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&#1087;&#1086;&#1083;&#1091;&#1075;&#1086;&#1076;&#1080;&#1077;%20-2019%20&#1075;&#1086;&#1076;&#1072;\1-&#1071;&#1085;&#1074;&#1072;&#1088;&#1100;%202019&#1075;\16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</sheetNames>
    <sheetDataSet>
      <sheetData sheetId="0"/>
      <sheetData sheetId="1">
        <row r="33">
          <cell r="C33">
            <v>11.875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10" zoomScale="40" zoomScaleNormal="40" zoomScaleSheetLayoutView="40" workbookViewId="0">
      <selection activeCell="AN28" sqref="AN28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9.4257812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9.140625" customWidth="1"/>
    <col min="20" max="20" width="10.85546875" customWidth="1"/>
    <col min="21" max="21" width="8.7109375" hidden="1" customWidth="1"/>
    <col min="22" max="22" width="11.5703125" customWidth="1"/>
    <col min="23" max="23" width="7.7109375" customWidth="1"/>
    <col min="24" max="24" width="10.85546875" hidden="1" customWidth="1"/>
    <col min="25" max="25" width="13.85546875" customWidth="1"/>
    <col min="26" max="26" width="11.28515625" customWidth="1"/>
    <col min="27" max="27" width="2.5703125" hidden="1" customWidth="1"/>
    <col min="28" max="28" width="19" customWidth="1"/>
    <col min="29" max="29" width="14.28515625" customWidth="1"/>
    <col min="30" max="30" width="8.7109375" hidden="1" customWidth="1"/>
    <col min="31" max="31" width="17.42578125" customWidth="1"/>
    <col min="32" max="32" width="12" customWidth="1"/>
    <col min="33" max="33" width="0.28515625" customWidth="1"/>
    <col min="34" max="34" width="17.5703125" customWidth="1"/>
    <col min="35" max="35" width="15.570312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4.28515625" customWidth="1"/>
    <col min="43" max="43" width="4.7109375" customWidth="1"/>
    <col min="44" max="44" width="4" customWidth="1"/>
    <col min="45" max="45" width="7.7109375" customWidth="1"/>
    <col min="46" max="46" width="22.140625" customWidth="1"/>
    <col min="47" max="47" width="17" customWidth="1"/>
    <col min="48" max="48" width="22.7109375" customWidth="1"/>
  </cols>
  <sheetData>
    <row r="1" spans="1:53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2" t="s">
        <v>242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  <c r="AW2" s="6"/>
      <c r="AX2" s="6"/>
      <c r="AY2" s="6"/>
      <c r="AZ2" s="6"/>
      <c r="BA2" s="6"/>
    </row>
    <row r="3" spans="1:53" ht="24.75" customHeight="1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9" t="s">
        <v>431</v>
      </c>
      <c r="AD3" s="219"/>
      <c r="AE3" s="220"/>
      <c r="AF3" s="221"/>
      <c r="AG3" s="221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80"/>
      <c r="AS3" s="84"/>
      <c r="AT3" s="84"/>
      <c r="AU3" s="43"/>
      <c r="AV3" s="41"/>
      <c r="AW3" s="6"/>
      <c r="AX3" s="6"/>
      <c r="AY3" s="6"/>
      <c r="AZ3" s="6"/>
      <c r="BA3" s="6"/>
    </row>
    <row r="4" spans="1:53" ht="19.5" customHeight="1">
      <c r="A4" s="80" t="s">
        <v>299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 t="s">
        <v>224</v>
      </c>
      <c r="AO4" s="98"/>
      <c r="AP4" s="98"/>
      <c r="AQ4" s="80"/>
      <c r="AR4" s="80"/>
      <c r="AS4" s="80"/>
      <c r="AT4" s="81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96" t="s">
        <v>64</v>
      </c>
      <c r="B6" s="596"/>
      <c r="C6" s="596"/>
      <c r="D6" s="597"/>
      <c r="E6" s="595" t="s">
        <v>56</v>
      </c>
      <c r="F6" s="596"/>
      <c r="G6" s="596"/>
      <c r="H6" s="597"/>
      <c r="I6" s="184"/>
      <c r="J6" s="595" t="s">
        <v>89</v>
      </c>
      <c r="K6" s="596"/>
      <c r="L6" s="596"/>
      <c r="M6" s="597"/>
      <c r="N6" s="595" t="s">
        <v>87</v>
      </c>
      <c r="O6" s="596"/>
      <c r="P6" s="596"/>
      <c r="Q6" s="597"/>
      <c r="R6" s="184"/>
      <c r="S6" s="87"/>
      <c r="T6" s="185"/>
      <c r="U6" s="185"/>
      <c r="V6" s="186"/>
      <c r="W6" s="87"/>
      <c r="X6" s="185"/>
      <c r="Y6" s="186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04" t="s">
        <v>65</v>
      </c>
      <c r="B7" s="604"/>
      <c r="C7" s="604"/>
      <c r="D7" s="605"/>
      <c r="E7" s="578" t="s">
        <v>55</v>
      </c>
      <c r="F7" s="579"/>
      <c r="G7" s="579"/>
      <c r="H7" s="580"/>
      <c r="I7" s="92"/>
      <c r="J7" s="578" t="s">
        <v>12</v>
      </c>
      <c r="K7" s="579"/>
      <c r="L7" s="579"/>
      <c r="M7" s="580"/>
      <c r="N7" s="578" t="s">
        <v>15</v>
      </c>
      <c r="O7" s="579"/>
      <c r="P7" s="579"/>
      <c r="Q7" s="580"/>
      <c r="R7" s="92"/>
      <c r="S7" s="578" t="s">
        <v>14</v>
      </c>
      <c r="T7" s="579"/>
      <c r="U7" s="579"/>
      <c r="V7" s="580"/>
      <c r="W7" s="578" t="s">
        <v>84</v>
      </c>
      <c r="X7" s="579"/>
      <c r="Y7" s="580"/>
      <c r="Z7" s="91"/>
      <c r="AA7" s="91"/>
      <c r="AB7" s="93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182</v>
      </c>
      <c r="AP7" s="92" t="s">
        <v>81</v>
      </c>
      <c r="AQ7" s="85"/>
      <c r="AR7" s="85"/>
      <c r="AS7" s="85"/>
      <c r="AT7" s="47" t="s">
        <v>37</v>
      </c>
      <c r="AU7" s="41"/>
      <c r="AV7" s="41"/>
      <c r="AW7" s="6"/>
      <c r="AX7" s="6"/>
      <c r="AY7" s="6"/>
      <c r="AZ7" s="6"/>
    </row>
    <row r="8" spans="1:53" ht="18" customHeight="1">
      <c r="A8" s="187" t="s">
        <v>66</v>
      </c>
      <c r="B8" s="322" t="s">
        <v>68</v>
      </c>
      <c r="C8" s="323"/>
      <c r="D8" s="324"/>
      <c r="E8" s="578" t="s">
        <v>60</v>
      </c>
      <c r="F8" s="579"/>
      <c r="G8" s="579"/>
      <c r="H8" s="580"/>
      <c r="I8" s="92"/>
      <c r="J8" s="578" t="s">
        <v>71</v>
      </c>
      <c r="K8" s="579"/>
      <c r="L8" s="579"/>
      <c r="M8" s="580"/>
      <c r="N8" s="578" t="s">
        <v>88</v>
      </c>
      <c r="O8" s="579"/>
      <c r="P8" s="579"/>
      <c r="Q8" s="580"/>
      <c r="R8" s="92"/>
      <c r="S8" s="578" t="s">
        <v>61</v>
      </c>
      <c r="T8" s="579"/>
      <c r="U8" s="579"/>
      <c r="V8" s="580"/>
      <c r="W8" s="578" t="s">
        <v>85</v>
      </c>
      <c r="X8" s="579"/>
      <c r="Y8" s="580"/>
      <c r="Z8" s="91"/>
      <c r="AA8" s="91"/>
      <c r="AB8" s="93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58"/>
      <c r="AQ8" s="85"/>
      <c r="AR8" s="85"/>
      <c r="AS8" s="85"/>
      <c r="AT8" s="48"/>
      <c r="AU8" s="41"/>
      <c r="AV8" s="41"/>
      <c r="AW8" s="6"/>
      <c r="AX8" s="6"/>
      <c r="AY8" s="6"/>
      <c r="AZ8" s="6"/>
    </row>
    <row r="9" spans="1:53" ht="18.75" customHeight="1">
      <c r="A9" s="188" t="s">
        <v>67</v>
      </c>
      <c r="B9" s="325" t="s">
        <v>69</v>
      </c>
      <c r="C9" s="190"/>
      <c r="D9" s="326"/>
      <c r="E9" s="578" t="s">
        <v>59</v>
      </c>
      <c r="F9" s="579"/>
      <c r="G9" s="579"/>
      <c r="H9" s="580"/>
      <c r="I9" s="92"/>
      <c r="J9" s="578" t="s">
        <v>13</v>
      </c>
      <c r="K9" s="579"/>
      <c r="L9" s="579"/>
      <c r="M9" s="580"/>
      <c r="N9" s="578" t="s">
        <v>59</v>
      </c>
      <c r="O9" s="579"/>
      <c r="P9" s="579"/>
      <c r="Q9" s="580"/>
      <c r="R9" s="92"/>
      <c r="S9" s="189"/>
      <c r="T9" s="91" t="s">
        <v>59</v>
      </c>
      <c r="U9" s="91"/>
      <c r="V9" s="91"/>
      <c r="W9" s="578" t="s">
        <v>86</v>
      </c>
      <c r="X9" s="579"/>
      <c r="Y9" s="580"/>
      <c r="Z9" s="91"/>
      <c r="AA9" s="91"/>
      <c r="AB9" s="93"/>
      <c r="AC9" s="81"/>
      <c r="AD9" s="81"/>
      <c r="AE9" s="81"/>
      <c r="AF9" s="80" t="s">
        <v>434</v>
      </c>
      <c r="AG9" s="80"/>
      <c r="AH9" s="80"/>
      <c r="AI9" s="80"/>
      <c r="AJ9" s="80"/>
      <c r="AK9" s="80"/>
      <c r="AL9" s="80"/>
      <c r="AM9" s="80"/>
      <c r="AN9" s="80"/>
      <c r="AO9" s="80"/>
      <c r="AP9" s="93"/>
      <c r="AQ9" s="6"/>
      <c r="AR9" s="6"/>
      <c r="AS9" s="6" t="s">
        <v>80</v>
      </c>
      <c r="AT9" s="49" t="s">
        <v>422</v>
      </c>
      <c r="AU9" s="41"/>
      <c r="AV9" s="41"/>
      <c r="AW9" s="6"/>
      <c r="AX9" s="6"/>
      <c r="AY9" s="6"/>
      <c r="AZ9" s="6"/>
    </row>
    <row r="10" spans="1:53" ht="15" customHeight="1">
      <c r="A10" s="97"/>
      <c r="B10" s="327" t="s">
        <v>70</v>
      </c>
      <c r="C10" s="328"/>
      <c r="D10" s="329"/>
      <c r="E10" s="190"/>
      <c r="F10" s="190"/>
      <c r="G10" s="91"/>
      <c r="H10" s="191"/>
      <c r="I10" s="192"/>
      <c r="J10" s="91"/>
      <c r="K10" s="91"/>
      <c r="L10" s="91"/>
      <c r="M10" s="191"/>
      <c r="N10" s="603"/>
      <c r="O10" s="604"/>
      <c r="P10" s="604"/>
      <c r="Q10" s="605"/>
      <c r="R10" s="92"/>
      <c r="S10" s="189"/>
      <c r="T10" s="91"/>
      <c r="U10" s="91"/>
      <c r="V10" s="91"/>
      <c r="W10" s="189"/>
      <c r="X10" s="91"/>
      <c r="Y10" s="97"/>
      <c r="Z10" s="58"/>
      <c r="AA10" s="58"/>
      <c r="AB10" s="58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58"/>
      <c r="AQ10" s="85"/>
      <c r="AR10" s="85"/>
      <c r="AS10" s="85"/>
      <c r="AT10" s="50"/>
      <c r="AU10" s="40"/>
      <c r="AV10" s="40"/>
    </row>
    <row r="11" spans="1:53" ht="21" customHeight="1" thickBot="1">
      <c r="A11" s="193">
        <v>1</v>
      </c>
      <c r="B11" s="194"/>
      <c r="C11" s="195">
        <v>2</v>
      </c>
      <c r="D11" s="196"/>
      <c r="E11" s="197"/>
      <c r="F11" s="197"/>
      <c r="G11" s="197">
        <v>3</v>
      </c>
      <c r="H11" s="198"/>
      <c r="I11" s="197"/>
      <c r="J11" s="197"/>
      <c r="K11" s="197">
        <v>4</v>
      </c>
      <c r="L11" s="197"/>
      <c r="M11" s="198"/>
      <c r="N11" s="197"/>
      <c r="O11" s="197"/>
      <c r="P11" s="197">
        <v>5</v>
      </c>
      <c r="Q11" s="198"/>
      <c r="R11" s="197"/>
      <c r="S11" s="199"/>
      <c r="T11" s="197">
        <v>6</v>
      </c>
      <c r="U11" s="197"/>
      <c r="V11" s="197"/>
      <c r="W11" s="598">
        <v>7</v>
      </c>
      <c r="X11" s="599"/>
      <c r="Y11" s="600"/>
      <c r="Z11" s="91"/>
      <c r="AA11" s="91"/>
      <c r="AB11" s="93"/>
      <c r="AC11" s="80" t="s">
        <v>90</v>
      </c>
      <c r="AD11" s="80"/>
      <c r="AE11" s="80"/>
      <c r="AF11" s="82"/>
      <c r="AG11" s="82"/>
      <c r="AH11" s="80"/>
      <c r="AI11" s="80"/>
      <c r="AJ11" s="80"/>
      <c r="AK11" s="80"/>
      <c r="AL11" s="80"/>
      <c r="AM11" s="80"/>
      <c r="AN11" s="80"/>
      <c r="AO11" s="80"/>
      <c r="AP11" s="93"/>
      <c r="AQ11" s="6"/>
      <c r="AR11" s="6" t="s">
        <v>82</v>
      </c>
      <c r="AS11" s="85"/>
      <c r="AT11" s="49" t="s">
        <v>92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23"/>
      <c r="C12" s="624"/>
      <c r="D12" s="625"/>
      <c r="E12" s="533">
        <v>50</v>
      </c>
      <c r="F12" s="534"/>
      <c r="G12" s="534"/>
      <c r="H12" s="550"/>
      <c r="I12" s="136"/>
      <c r="J12" s="533" t="s">
        <v>99</v>
      </c>
      <c r="K12" s="534"/>
      <c r="L12" s="123"/>
      <c r="M12" s="119">
        <v>2</v>
      </c>
      <c r="N12" s="557">
        <f>M12*E12</f>
        <v>100</v>
      </c>
      <c r="O12" s="558"/>
      <c r="P12" s="558"/>
      <c r="Q12" s="559"/>
      <c r="R12" s="136"/>
      <c r="S12" s="533">
        <f>Лист2!F41</f>
        <v>131.10000000000002</v>
      </c>
      <c r="T12" s="534"/>
      <c r="U12" s="534"/>
      <c r="V12" s="550"/>
      <c r="W12" s="583"/>
      <c r="X12" s="584"/>
      <c r="Y12" s="585"/>
      <c r="Z12" s="91"/>
      <c r="AA12" s="91"/>
      <c r="AB12" s="93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58"/>
      <c r="AQ12" s="85"/>
      <c r="AR12" s="85"/>
      <c r="AS12" s="85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26"/>
      <c r="C13" s="627"/>
      <c r="D13" s="628"/>
      <c r="E13" s="530"/>
      <c r="F13" s="531"/>
      <c r="G13" s="531"/>
      <c r="H13" s="532"/>
      <c r="I13" s="133"/>
      <c r="J13" s="629" t="s">
        <v>245</v>
      </c>
      <c r="K13" s="630"/>
      <c r="L13" s="133"/>
      <c r="M13" s="120">
        <v>0</v>
      </c>
      <c r="N13" s="557"/>
      <c r="O13" s="558"/>
      <c r="P13" s="558"/>
      <c r="Q13" s="559"/>
      <c r="R13" s="124"/>
      <c r="S13" s="530">
        <f>Лист2!F45</f>
        <v>0</v>
      </c>
      <c r="T13" s="531"/>
      <c r="U13" s="531"/>
      <c r="V13" s="532"/>
      <c r="W13" s="586"/>
      <c r="X13" s="587"/>
      <c r="Y13" s="588"/>
      <c r="Z13" s="91"/>
      <c r="AA13" s="91"/>
      <c r="AB13" s="93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26"/>
      <c r="C14" s="627"/>
      <c r="D14" s="628"/>
      <c r="E14" s="530">
        <v>48.9</v>
      </c>
      <c r="F14" s="531"/>
      <c r="G14" s="531"/>
      <c r="H14" s="532"/>
      <c r="I14" s="133"/>
      <c r="J14" s="530" t="s">
        <v>433</v>
      </c>
      <c r="K14" s="531"/>
      <c r="L14" s="125"/>
      <c r="M14" s="121">
        <v>20</v>
      </c>
      <c r="N14" s="533">
        <f>M14*E14</f>
        <v>978</v>
      </c>
      <c r="O14" s="534"/>
      <c r="P14" s="534"/>
      <c r="Q14" s="550"/>
      <c r="R14" s="124"/>
      <c r="S14" s="551"/>
      <c r="T14" s="552"/>
      <c r="U14" s="552"/>
      <c r="V14" s="553"/>
      <c r="W14" s="586"/>
      <c r="X14" s="587"/>
      <c r="Y14" s="589"/>
      <c r="Z14" s="91"/>
      <c r="AA14" s="91"/>
      <c r="AB14" s="93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26"/>
      <c r="C15" s="627"/>
      <c r="D15" s="628"/>
      <c r="E15" s="530">
        <v>104.45</v>
      </c>
      <c r="F15" s="531"/>
      <c r="G15" s="531"/>
      <c r="H15" s="532"/>
      <c r="I15" s="126"/>
      <c r="J15" s="530" t="s">
        <v>166</v>
      </c>
      <c r="K15" s="531"/>
      <c r="L15" s="133"/>
      <c r="M15" s="120">
        <v>105</v>
      </c>
      <c r="N15" s="530">
        <f>M15*E15</f>
        <v>10967.25</v>
      </c>
      <c r="O15" s="531"/>
      <c r="P15" s="531"/>
      <c r="Q15" s="531"/>
      <c r="R15" s="126"/>
      <c r="S15" s="551">
        <f>S18-S17-S16-S14-S13-S12</f>
        <v>11985.099786000002</v>
      </c>
      <c r="T15" s="552"/>
      <c r="U15" s="552"/>
      <c r="V15" s="553"/>
      <c r="W15" s="586"/>
      <c r="X15" s="587"/>
      <c r="Y15" s="589"/>
      <c r="Z15" s="91"/>
      <c r="AA15" s="91"/>
      <c r="AB15" s="93"/>
      <c r="AC15" s="80" t="s">
        <v>445</v>
      </c>
      <c r="AD15" s="80"/>
      <c r="AE15" s="80"/>
      <c r="AF15" s="82"/>
      <c r="AG15" s="82"/>
      <c r="AH15" s="80"/>
      <c r="AI15" s="80"/>
      <c r="AJ15" s="80"/>
      <c r="AK15" s="80"/>
      <c r="AL15" s="80"/>
      <c r="AM15" s="80"/>
      <c r="AN15" s="80"/>
      <c r="AO15" s="80"/>
      <c r="AP15" s="93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26"/>
      <c r="C16" s="627"/>
      <c r="D16" s="628"/>
      <c r="E16" s="530">
        <v>1.7</v>
      </c>
      <c r="F16" s="531"/>
      <c r="G16" s="531"/>
      <c r="H16" s="532"/>
      <c r="I16" s="126"/>
      <c r="J16" s="530" t="s">
        <v>167</v>
      </c>
      <c r="K16" s="531"/>
      <c r="L16" s="133"/>
      <c r="M16" s="120">
        <v>100</v>
      </c>
      <c r="N16" s="530">
        <f>E16*M16</f>
        <v>170</v>
      </c>
      <c r="O16" s="531"/>
      <c r="P16" s="531"/>
      <c r="Q16" s="531"/>
      <c r="R16" s="126"/>
      <c r="S16" s="530"/>
      <c r="T16" s="531"/>
      <c r="U16" s="531"/>
      <c r="V16" s="532"/>
      <c r="W16" s="586"/>
      <c r="X16" s="587"/>
      <c r="Y16" s="589"/>
      <c r="Z16" s="91"/>
      <c r="AA16" s="91"/>
      <c r="AB16" s="93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20"/>
      <c r="C17" s="621"/>
      <c r="D17" s="622"/>
      <c r="E17" s="547"/>
      <c r="F17" s="548"/>
      <c r="G17" s="548"/>
      <c r="H17" s="549"/>
      <c r="I17" s="127"/>
      <c r="J17" s="547" t="s">
        <v>104</v>
      </c>
      <c r="K17" s="548"/>
      <c r="L17" s="125"/>
      <c r="M17" s="121">
        <f>M12+M13+M14</f>
        <v>22</v>
      </c>
      <c r="N17" s="530"/>
      <c r="O17" s="531"/>
      <c r="P17" s="531"/>
      <c r="Q17" s="531"/>
      <c r="R17" s="128"/>
      <c r="S17" s="551">
        <f>Лист2!F42+Лист2!F46</f>
        <v>65.550000000000011</v>
      </c>
      <c r="T17" s="552"/>
      <c r="U17" s="552"/>
      <c r="V17" s="553"/>
      <c r="W17" s="586"/>
      <c r="X17" s="587"/>
      <c r="Y17" s="589"/>
      <c r="Z17" s="91"/>
      <c r="AA17" s="91"/>
      <c r="AB17" s="93"/>
      <c r="AC17" s="80" t="s">
        <v>435</v>
      </c>
      <c r="AD17" s="80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8"/>
      <c r="F18" s="128" t="s">
        <v>224</v>
      </c>
      <c r="G18" s="128"/>
      <c r="H18" s="128"/>
      <c r="I18" s="128"/>
      <c r="J18" s="128"/>
      <c r="K18" s="128" t="s">
        <v>93</v>
      </c>
      <c r="L18" s="128"/>
      <c r="M18" s="122">
        <f>M15+M16+M17</f>
        <v>227</v>
      </c>
      <c r="N18" s="547">
        <f>SUM(N12:Q17)</f>
        <v>12215.25</v>
      </c>
      <c r="O18" s="548"/>
      <c r="P18" s="548"/>
      <c r="Q18" s="549"/>
      <c r="R18" s="137"/>
      <c r="S18" s="554">
        <f>AV99</f>
        <v>12181.749786000002</v>
      </c>
      <c r="T18" s="555"/>
      <c r="U18" s="555"/>
      <c r="V18" s="556"/>
      <c r="W18" s="590"/>
      <c r="X18" s="591"/>
      <c r="Y18" s="592"/>
      <c r="Z18" s="91"/>
      <c r="AA18" s="91"/>
      <c r="AB18" s="93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93"/>
      <c r="AC19" s="80"/>
      <c r="AD19" s="80"/>
      <c r="AE19" s="80"/>
      <c r="AF19" s="82"/>
      <c r="AG19" s="82"/>
      <c r="AH19" s="80"/>
      <c r="AI19" s="80"/>
      <c r="AJ19" s="80"/>
      <c r="AK19" s="80"/>
      <c r="AL19" s="80"/>
      <c r="AM19" s="80"/>
      <c r="AN19" s="80"/>
      <c r="AO19" s="80"/>
      <c r="AP19" s="93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01" t="s">
        <v>8</v>
      </c>
      <c r="AU20" s="602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541" t="s">
        <v>18</v>
      </c>
      <c r="E21" s="542"/>
      <c r="F21" s="542"/>
      <c r="G21" s="542"/>
      <c r="H21" s="542"/>
      <c r="I21" s="542"/>
      <c r="J21" s="542"/>
      <c r="K21" s="542"/>
      <c r="L21" s="542"/>
      <c r="M21" s="542"/>
      <c r="N21" s="543"/>
      <c r="O21" s="134"/>
      <c r="P21" s="541" t="s">
        <v>19</v>
      </c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3"/>
      <c r="AC21" s="541" t="s">
        <v>20</v>
      </c>
      <c r="AD21" s="542"/>
      <c r="AE21" s="542"/>
      <c r="AF21" s="542"/>
      <c r="AG21" s="542"/>
      <c r="AH21" s="543"/>
      <c r="AI21" s="541" t="s">
        <v>21</v>
      </c>
      <c r="AJ21" s="542"/>
      <c r="AK21" s="542"/>
      <c r="AL21" s="542"/>
      <c r="AM21" s="542"/>
      <c r="AN21" s="542"/>
      <c r="AO21" s="543"/>
      <c r="AP21" s="24" t="s">
        <v>63</v>
      </c>
      <c r="AQ21" s="23"/>
      <c r="AR21" s="23"/>
      <c r="AS21" s="16"/>
      <c r="AT21" s="581" t="s">
        <v>3</v>
      </c>
      <c r="AU21" s="582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544"/>
      <c r="E22" s="545"/>
      <c r="F22" s="545"/>
      <c r="G22" s="545"/>
      <c r="H22" s="545"/>
      <c r="I22" s="545"/>
      <c r="J22" s="545"/>
      <c r="K22" s="545"/>
      <c r="L22" s="545"/>
      <c r="M22" s="545"/>
      <c r="N22" s="546"/>
      <c r="O22" s="135"/>
      <c r="P22" s="544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6"/>
      <c r="AC22" s="544"/>
      <c r="AD22" s="545"/>
      <c r="AE22" s="545"/>
      <c r="AF22" s="545"/>
      <c r="AG22" s="545"/>
      <c r="AH22" s="546"/>
      <c r="AI22" s="544"/>
      <c r="AJ22" s="545"/>
      <c r="AK22" s="545"/>
      <c r="AL22" s="545"/>
      <c r="AM22" s="545"/>
      <c r="AN22" s="545"/>
      <c r="AO22" s="546"/>
      <c r="AP22" s="26" t="s">
        <v>17</v>
      </c>
      <c r="AQ22" s="25"/>
      <c r="AR22" s="25"/>
      <c r="AS22" s="2"/>
      <c r="AT22" s="593" t="s">
        <v>57</v>
      </c>
      <c r="AU22" s="594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566"/>
      <c r="E23" s="567"/>
      <c r="F23" s="115"/>
      <c r="G23" s="535"/>
      <c r="H23" s="536"/>
      <c r="I23" s="115"/>
      <c r="J23" s="566"/>
      <c r="K23" s="567"/>
      <c r="L23" s="115"/>
      <c r="M23" s="572"/>
      <c r="N23" s="573"/>
      <c r="O23" s="115"/>
      <c r="P23" s="566"/>
      <c r="Q23" s="567"/>
      <c r="R23" s="116"/>
      <c r="S23" s="572"/>
      <c r="T23" s="573"/>
      <c r="U23" s="115"/>
      <c r="V23" s="572"/>
      <c r="W23" s="573"/>
      <c r="X23" s="115"/>
      <c r="Y23" s="572" t="s">
        <v>298</v>
      </c>
      <c r="Z23" s="573"/>
      <c r="AA23" s="115"/>
      <c r="AB23" s="535" t="s">
        <v>331</v>
      </c>
      <c r="AC23" s="536"/>
      <c r="AD23" s="115"/>
      <c r="AE23" s="608" t="s">
        <v>334</v>
      </c>
      <c r="AF23" s="609"/>
      <c r="AG23" s="277"/>
      <c r="AH23" s="535" t="s">
        <v>337</v>
      </c>
      <c r="AI23" s="536"/>
      <c r="AJ23" s="514"/>
      <c r="AK23" s="614" t="s">
        <v>322</v>
      </c>
      <c r="AL23" s="615"/>
      <c r="AM23" s="514"/>
      <c r="AN23" s="535" t="s">
        <v>437</v>
      </c>
      <c r="AO23" s="536"/>
      <c r="AP23" s="566"/>
      <c r="AQ23" s="567"/>
      <c r="AR23" s="572"/>
      <c r="AS23" s="573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68"/>
      <c r="E24" s="569"/>
      <c r="F24" s="117"/>
      <c r="G24" s="537"/>
      <c r="H24" s="538"/>
      <c r="I24" s="117"/>
      <c r="J24" s="568"/>
      <c r="K24" s="569"/>
      <c r="L24" s="117"/>
      <c r="M24" s="574"/>
      <c r="N24" s="575"/>
      <c r="O24" s="117"/>
      <c r="P24" s="568"/>
      <c r="Q24" s="569"/>
      <c r="R24" s="113"/>
      <c r="S24" s="574"/>
      <c r="T24" s="575"/>
      <c r="U24" s="117"/>
      <c r="V24" s="574"/>
      <c r="W24" s="575"/>
      <c r="X24" s="117"/>
      <c r="Y24" s="574"/>
      <c r="Z24" s="575"/>
      <c r="AA24" s="117"/>
      <c r="AB24" s="537"/>
      <c r="AC24" s="538"/>
      <c r="AD24" s="117"/>
      <c r="AE24" s="610"/>
      <c r="AF24" s="611"/>
      <c r="AG24" s="279"/>
      <c r="AH24" s="537"/>
      <c r="AI24" s="538"/>
      <c r="AJ24" s="515"/>
      <c r="AK24" s="616"/>
      <c r="AL24" s="617"/>
      <c r="AM24" s="515"/>
      <c r="AN24" s="537"/>
      <c r="AO24" s="538"/>
      <c r="AP24" s="568"/>
      <c r="AQ24" s="569"/>
      <c r="AR24" s="574"/>
      <c r="AS24" s="575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70"/>
      <c r="E25" s="571"/>
      <c r="F25" s="118"/>
      <c r="G25" s="539"/>
      <c r="H25" s="540"/>
      <c r="I25" s="118"/>
      <c r="J25" s="570"/>
      <c r="K25" s="571"/>
      <c r="L25" s="118"/>
      <c r="M25" s="576"/>
      <c r="N25" s="577"/>
      <c r="O25" s="118"/>
      <c r="P25" s="570"/>
      <c r="Q25" s="571"/>
      <c r="R25" s="112"/>
      <c r="S25" s="576"/>
      <c r="T25" s="577"/>
      <c r="U25" s="118"/>
      <c r="V25" s="576"/>
      <c r="W25" s="577"/>
      <c r="X25" s="118"/>
      <c r="Y25" s="576"/>
      <c r="Z25" s="577"/>
      <c r="AA25" s="118"/>
      <c r="AB25" s="539"/>
      <c r="AC25" s="540"/>
      <c r="AD25" s="118"/>
      <c r="AE25" s="612"/>
      <c r="AF25" s="613"/>
      <c r="AG25" s="280"/>
      <c r="AH25" s="539"/>
      <c r="AI25" s="540"/>
      <c r="AJ25" s="516"/>
      <c r="AK25" s="618"/>
      <c r="AL25" s="619"/>
      <c r="AM25" s="516"/>
      <c r="AN25" s="539"/>
      <c r="AO25" s="540"/>
      <c r="AP25" s="570"/>
      <c r="AQ25" s="571"/>
      <c r="AR25" s="576"/>
      <c r="AS25" s="577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06">
        <v>4</v>
      </c>
      <c r="Q26" s="306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503">
        <v>20</v>
      </c>
      <c r="AC26" s="504">
        <v>21</v>
      </c>
      <c r="AD26" s="27"/>
      <c r="AE26" s="306">
        <v>22</v>
      </c>
      <c r="AF26" s="306">
        <v>23</v>
      </c>
      <c r="AG26" s="27"/>
      <c r="AH26" s="504">
        <v>24</v>
      </c>
      <c r="AI26" s="504">
        <v>25</v>
      </c>
      <c r="AJ26" s="504"/>
      <c r="AK26" s="504">
        <v>26</v>
      </c>
      <c r="AL26" s="504">
        <v>27</v>
      </c>
      <c r="AM26" s="504"/>
      <c r="AN26" s="504">
        <v>28</v>
      </c>
      <c r="AO26" s="504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1"/>
      <c r="E27" s="381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381"/>
      <c r="Q27" s="381"/>
      <c r="R27" s="114"/>
      <c r="S27" s="114"/>
      <c r="T27" s="114"/>
      <c r="U27" s="114"/>
      <c r="V27" s="114"/>
      <c r="W27" s="114"/>
      <c r="X27" s="114"/>
      <c r="Y27" s="114">
        <v>100</v>
      </c>
      <c r="Z27" s="114"/>
      <c r="AA27" s="114"/>
      <c r="AB27" s="121">
        <v>20</v>
      </c>
      <c r="AC27" s="505"/>
      <c r="AD27" s="114"/>
      <c r="AE27" s="392">
        <v>107</v>
      </c>
      <c r="AF27" s="381"/>
      <c r="AG27" s="271"/>
      <c r="AH27" s="121">
        <v>107</v>
      </c>
      <c r="AI27" s="121"/>
      <c r="AJ27" s="121"/>
      <c r="AK27" s="121">
        <v>107</v>
      </c>
      <c r="AL27" s="121"/>
      <c r="AM27" s="121"/>
      <c r="AN27" s="121">
        <v>107</v>
      </c>
      <c r="AO27" s="121"/>
      <c r="AP27" s="114"/>
      <c r="AQ27" s="114"/>
      <c r="AR27" s="114"/>
      <c r="AS27" s="114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2"/>
      <c r="E28" s="382"/>
      <c r="F28" s="130"/>
      <c r="G28" s="179"/>
      <c r="H28" s="129"/>
      <c r="I28" s="142"/>
      <c r="J28" s="179"/>
      <c r="K28" s="129"/>
      <c r="L28" s="129"/>
      <c r="M28" s="179"/>
      <c r="N28" s="129"/>
      <c r="O28" s="129"/>
      <c r="P28" s="382"/>
      <c r="Q28" s="382"/>
      <c r="R28" s="129"/>
      <c r="S28" s="129"/>
      <c r="T28" s="129"/>
      <c r="U28" s="129"/>
      <c r="V28" s="179"/>
      <c r="W28" s="129"/>
      <c r="X28" s="130"/>
      <c r="Y28" s="606" t="s">
        <v>286</v>
      </c>
      <c r="Z28" s="607"/>
      <c r="AA28" s="131"/>
      <c r="AB28" s="400">
        <v>250</v>
      </c>
      <c r="AC28" s="506"/>
      <c r="AD28" s="129"/>
      <c r="AE28" s="401">
        <v>100</v>
      </c>
      <c r="AF28" s="382"/>
      <c r="AG28" s="282"/>
      <c r="AH28" s="400" t="s">
        <v>340</v>
      </c>
      <c r="AI28" s="400"/>
      <c r="AJ28" s="400"/>
      <c r="AK28" s="400" t="s">
        <v>342</v>
      </c>
      <c r="AL28" s="400"/>
      <c r="AM28" s="400"/>
      <c r="AN28" s="400">
        <v>200</v>
      </c>
      <c r="AO28" s="400"/>
      <c r="AP28" s="129"/>
      <c r="AQ28" s="129"/>
      <c r="AR28" s="129"/>
      <c r="AS28" s="129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38" t="s">
        <v>72</v>
      </c>
      <c r="B29" s="5"/>
      <c r="C29" s="108" t="s">
        <v>221</v>
      </c>
      <c r="D29" s="94"/>
      <c r="E29" s="94"/>
      <c r="F29" s="243">
        <f>E29*AU29</f>
        <v>0</v>
      </c>
      <c r="G29" s="243"/>
      <c r="H29" s="243"/>
      <c r="I29" s="243">
        <f>H29*AU29</f>
        <v>0</v>
      </c>
      <c r="J29" s="243"/>
      <c r="K29" s="243"/>
      <c r="L29" s="243">
        <f>K29*AU29</f>
        <v>0</v>
      </c>
      <c r="M29" s="243"/>
      <c r="N29" s="243"/>
      <c r="O29" s="243">
        <f>N29*AU29</f>
        <v>0</v>
      </c>
      <c r="P29" s="305"/>
      <c r="Q29" s="305"/>
      <c r="R29" s="243"/>
      <c r="S29" s="243"/>
      <c r="T29" s="243"/>
      <c r="U29" s="243">
        <f>T29*AU29</f>
        <v>0</v>
      </c>
      <c r="V29" s="243"/>
      <c r="W29" s="243"/>
      <c r="X29" s="243">
        <f>W29*AU29</f>
        <v>0</v>
      </c>
      <c r="Y29" s="243"/>
      <c r="Z29" s="243"/>
      <c r="AA29" s="243">
        <f>Z29*AU29</f>
        <v>0</v>
      </c>
      <c r="AB29" s="402">
        <v>2.6950000000000002E-2</v>
      </c>
      <c r="AC29" s="507">
        <f>AB29*AB27</f>
        <v>0.53900000000000003</v>
      </c>
      <c r="AD29" s="243">
        <f>AC29*AU29</f>
        <v>339.57000000000005</v>
      </c>
      <c r="AE29" s="444">
        <v>4.956E-2</v>
      </c>
      <c r="AF29" s="444">
        <f>AE29*AE27</f>
        <v>5.3029200000000003</v>
      </c>
      <c r="AG29" s="345"/>
      <c r="AH29" s="345"/>
      <c r="AI29" s="345"/>
      <c r="AJ29" s="345"/>
      <c r="AK29" s="345"/>
      <c r="AL29" s="345"/>
      <c r="AM29" s="345"/>
      <c r="AN29" s="345"/>
      <c r="AO29" s="345"/>
      <c r="AP29" s="294"/>
      <c r="AQ29" s="294"/>
      <c r="AR29" s="243"/>
      <c r="AS29" s="243"/>
      <c r="AT29" s="162">
        <f>E29+H29+K29+N29+Q29+T29+W29+Z29+AC29+AF29+AI29+AL29+AO29+AQ29+AS29</f>
        <v>5.84192</v>
      </c>
      <c r="AU29" s="496">
        <v>630</v>
      </c>
      <c r="AV29" s="90">
        <f>AT29*AU29</f>
        <v>3680.4096</v>
      </c>
      <c r="AW29" s="6"/>
      <c r="AX29" s="6"/>
      <c r="AY29" s="6"/>
      <c r="AZ29" s="6"/>
      <c r="BA29" s="6"/>
    </row>
    <row r="30" spans="1:54" ht="42" customHeight="1">
      <c r="A30" s="338" t="s">
        <v>283</v>
      </c>
      <c r="B30" s="5"/>
      <c r="C30" s="108" t="s">
        <v>221</v>
      </c>
      <c r="D30" s="94"/>
      <c r="E30" s="94"/>
      <c r="F30" s="243">
        <f t="shared" ref="F30:F52" si="0">E30*AU30</f>
        <v>0</v>
      </c>
      <c r="G30" s="243"/>
      <c r="H30" s="243"/>
      <c r="I30" s="243">
        <f t="shared" ref="I30:I52" si="1">H30*AU30</f>
        <v>0</v>
      </c>
      <c r="J30" s="243"/>
      <c r="K30" s="243"/>
      <c r="L30" s="243">
        <f t="shared" ref="L30:L52" si="2">K30*AU30</f>
        <v>0</v>
      </c>
      <c r="M30" s="243"/>
      <c r="N30" s="243"/>
      <c r="O30" s="243">
        <f t="shared" ref="O30:O52" si="3">N30*AU30</f>
        <v>0</v>
      </c>
      <c r="P30" s="305"/>
      <c r="Q30" s="305"/>
      <c r="R30" s="243"/>
      <c r="S30" s="243"/>
      <c r="T30" s="243"/>
      <c r="U30" s="243">
        <f t="shared" ref="U30:U51" si="4">T30*AU30</f>
        <v>0</v>
      </c>
      <c r="V30" s="243"/>
      <c r="W30" s="243"/>
      <c r="X30" s="243">
        <f t="shared" ref="X30:X52" si="5">W30*AU30</f>
        <v>0</v>
      </c>
      <c r="Y30" s="243"/>
      <c r="Z30" s="243"/>
      <c r="AA30" s="243">
        <f t="shared" ref="AA30:AA52" si="6">Z30*AU30</f>
        <v>0</v>
      </c>
      <c r="AB30" s="402"/>
      <c r="AC30" s="507">
        <f>AB30*AB27</f>
        <v>0</v>
      </c>
      <c r="AD30" s="243">
        <f t="shared" ref="AD30:AD52" si="7">AC30*AU30</f>
        <v>0</v>
      </c>
      <c r="AE30" s="445"/>
      <c r="AF30" s="445">
        <f>AE30*AE27</f>
        <v>0</v>
      </c>
      <c r="AG30" s="345"/>
      <c r="AH30" s="345"/>
      <c r="AI30" s="345"/>
      <c r="AJ30" s="345"/>
      <c r="AK30" s="345"/>
      <c r="AL30" s="345"/>
      <c r="AM30" s="345"/>
      <c r="AN30" s="345"/>
      <c r="AO30" s="345"/>
      <c r="AP30" s="294"/>
      <c r="AQ30" s="294"/>
      <c r="AR30" s="243"/>
      <c r="AS30" s="243"/>
      <c r="AT30" s="162">
        <f t="shared" ref="AT30:AT52" si="8">E30+H30+K30+N30+Q30+T30+W30+Z30+AC30+AF30+AI30+AL30+AO30+AQ30+AS30</f>
        <v>0</v>
      </c>
      <c r="AU30" s="496"/>
      <c r="AV30" s="90">
        <f t="shared" ref="AV30:AV52" si="9">AT30*AU30</f>
        <v>0</v>
      </c>
      <c r="AW30" s="6"/>
      <c r="AX30" s="6"/>
      <c r="AY30" s="6"/>
      <c r="AZ30" s="6"/>
      <c r="BA30" s="6"/>
    </row>
    <row r="31" spans="1:54" ht="42" customHeight="1">
      <c r="A31" s="338" t="s">
        <v>258</v>
      </c>
      <c r="B31" s="5"/>
      <c r="C31" s="108" t="s">
        <v>221</v>
      </c>
      <c r="D31" s="94"/>
      <c r="E31" s="94"/>
      <c r="F31" s="243">
        <f t="shared" si="0"/>
        <v>0</v>
      </c>
      <c r="G31" s="243"/>
      <c r="H31" s="243"/>
      <c r="I31" s="243">
        <f t="shared" si="1"/>
        <v>0</v>
      </c>
      <c r="J31" s="243"/>
      <c r="K31" s="243"/>
      <c r="L31" s="243">
        <f t="shared" si="2"/>
        <v>0</v>
      </c>
      <c r="M31" s="243"/>
      <c r="N31" s="243"/>
      <c r="O31" s="243">
        <f t="shared" si="3"/>
        <v>0</v>
      </c>
      <c r="P31" s="305"/>
      <c r="Q31" s="305">
        <f>P31*P27</f>
        <v>0</v>
      </c>
      <c r="R31" s="243"/>
      <c r="S31" s="243"/>
      <c r="T31" s="243"/>
      <c r="U31" s="243">
        <f t="shared" si="4"/>
        <v>0</v>
      </c>
      <c r="V31" s="243"/>
      <c r="W31" s="243"/>
      <c r="X31" s="243">
        <f t="shared" si="5"/>
        <v>0</v>
      </c>
      <c r="Y31" s="243"/>
      <c r="Z31" s="243"/>
      <c r="AA31" s="243">
        <f t="shared" si="6"/>
        <v>0</v>
      </c>
      <c r="AB31" s="402"/>
      <c r="AC31" s="507"/>
      <c r="AD31" s="243">
        <f t="shared" si="7"/>
        <v>0</v>
      </c>
      <c r="AE31" s="447">
        <v>6.5680000000000002E-2</v>
      </c>
      <c r="AF31" s="447">
        <f>AE31*AE27</f>
        <v>7.0277600000000007</v>
      </c>
      <c r="AG31" s="345"/>
      <c r="AH31" s="345"/>
      <c r="AI31" s="345"/>
      <c r="AJ31" s="345"/>
      <c r="AK31" s="345"/>
      <c r="AL31" s="345"/>
      <c r="AM31" s="345"/>
      <c r="AN31" s="345"/>
      <c r="AO31" s="345"/>
      <c r="AP31" s="294"/>
      <c r="AQ31" s="294"/>
      <c r="AR31" s="243"/>
      <c r="AS31" s="243"/>
      <c r="AT31" s="162">
        <f t="shared" si="8"/>
        <v>7.0277600000000007</v>
      </c>
      <c r="AU31" s="496">
        <v>510</v>
      </c>
      <c r="AV31" s="90">
        <f t="shared" si="9"/>
        <v>3584.1576000000005</v>
      </c>
      <c r="AW31" s="6"/>
      <c r="AX31" s="6"/>
      <c r="AY31" s="6"/>
      <c r="AZ31" s="6"/>
      <c r="BA31" s="6"/>
      <c r="BB31" s="6"/>
    </row>
    <row r="32" spans="1:54" ht="70.5" customHeight="1">
      <c r="A32" s="338" t="s">
        <v>24</v>
      </c>
      <c r="B32" s="5"/>
      <c r="C32" s="108" t="s">
        <v>221</v>
      </c>
      <c r="D32" s="94"/>
      <c r="E32" s="94"/>
      <c r="F32" s="243">
        <f t="shared" si="0"/>
        <v>0</v>
      </c>
      <c r="G32" s="243"/>
      <c r="H32" s="243"/>
      <c r="I32" s="243">
        <f t="shared" si="1"/>
        <v>0</v>
      </c>
      <c r="J32" s="243"/>
      <c r="K32" s="243"/>
      <c r="L32" s="243">
        <f t="shared" si="2"/>
        <v>0</v>
      </c>
      <c r="M32" s="243"/>
      <c r="N32" s="243"/>
      <c r="O32" s="243">
        <f t="shared" si="3"/>
        <v>0</v>
      </c>
      <c r="P32" s="305"/>
      <c r="Q32" s="305"/>
      <c r="R32" s="243"/>
      <c r="S32" s="243"/>
      <c r="T32" s="243"/>
      <c r="U32" s="243">
        <f t="shared" si="4"/>
        <v>0</v>
      </c>
      <c r="V32" s="243"/>
      <c r="W32" s="243"/>
      <c r="X32" s="243">
        <f t="shared" si="5"/>
        <v>0</v>
      </c>
      <c r="Y32" s="243"/>
      <c r="Z32" s="243"/>
      <c r="AA32" s="243">
        <f t="shared" si="6"/>
        <v>0</v>
      </c>
      <c r="AB32" s="402"/>
      <c r="AC32" s="507"/>
      <c r="AD32" s="243">
        <f t="shared" si="7"/>
        <v>0</v>
      </c>
      <c r="AE32" s="305"/>
      <c r="AF32" s="305"/>
      <c r="AG32" s="345"/>
      <c r="AH32" s="345"/>
      <c r="AI32" s="345"/>
      <c r="AJ32" s="345"/>
      <c r="AK32" s="345"/>
      <c r="AL32" s="345"/>
      <c r="AM32" s="345"/>
      <c r="AN32" s="345"/>
      <c r="AO32" s="345"/>
      <c r="AP32" s="294"/>
      <c r="AQ32" s="294"/>
      <c r="AR32" s="243"/>
      <c r="AS32" s="243"/>
      <c r="AT32" s="161">
        <f t="shared" si="8"/>
        <v>0</v>
      </c>
      <c r="AU32" s="496">
        <v>241.5</v>
      </c>
      <c r="AV32" s="90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338" t="s">
        <v>288</v>
      </c>
      <c r="B33" s="5"/>
      <c r="C33" s="108" t="s">
        <v>221</v>
      </c>
      <c r="D33" s="94"/>
      <c r="E33" s="94"/>
      <c r="F33" s="243">
        <f t="shared" si="0"/>
        <v>0</v>
      </c>
      <c r="G33" s="243"/>
      <c r="H33" s="243"/>
      <c r="I33" s="243">
        <f t="shared" si="1"/>
        <v>0</v>
      </c>
      <c r="J33" s="243"/>
      <c r="K33" s="243"/>
      <c r="L33" s="243">
        <f t="shared" si="2"/>
        <v>0</v>
      </c>
      <c r="M33" s="243"/>
      <c r="N33" s="243"/>
      <c r="O33" s="243"/>
      <c r="P33" s="305"/>
      <c r="Q33" s="305"/>
      <c r="R33" s="243"/>
      <c r="S33" s="243"/>
      <c r="T33" s="243"/>
      <c r="U33" s="243">
        <f t="shared" si="4"/>
        <v>0</v>
      </c>
      <c r="V33" s="243"/>
      <c r="W33" s="243"/>
      <c r="X33" s="243">
        <f t="shared" si="5"/>
        <v>0</v>
      </c>
      <c r="Y33" s="243"/>
      <c r="Z33" s="243"/>
      <c r="AA33" s="243">
        <f t="shared" si="6"/>
        <v>0</v>
      </c>
      <c r="AB33" s="402"/>
      <c r="AC33" s="507"/>
      <c r="AD33" s="243">
        <f t="shared" si="7"/>
        <v>0</v>
      </c>
      <c r="AE33" s="305"/>
      <c r="AF33" s="305"/>
      <c r="AG33" s="345"/>
      <c r="AH33" s="345"/>
      <c r="AI33" s="345"/>
      <c r="AJ33" s="345"/>
      <c r="AK33" s="345"/>
      <c r="AL33" s="345"/>
      <c r="AM33" s="345"/>
      <c r="AN33" s="345"/>
      <c r="AO33" s="345"/>
      <c r="AP33" s="294"/>
      <c r="AQ33" s="294"/>
      <c r="AR33" s="243"/>
      <c r="AS33" s="243"/>
      <c r="AT33" s="162">
        <f t="shared" si="8"/>
        <v>0</v>
      </c>
      <c r="AU33" s="496">
        <v>142.5</v>
      </c>
      <c r="AV33" s="90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338" t="s">
        <v>25</v>
      </c>
      <c r="B34" s="5"/>
      <c r="C34" s="108" t="s">
        <v>221</v>
      </c>
      <c r="D34" s="94"/>
      <c r="E34" s="94"/>
      <c r="F34" s="243">
        <f t="shared" si="0"/>
        <v>0</v>
      </c>
      <c r="G34" s="243"/>
      <c r="H34" s="243"/>
      <c r="I34" s="243">
        <f t="shared" si="1"/>
        <v>0</v>
      </c>
      <c r="J34" s="243"/>
      <c r="K34" s="243"/>
      <c r="L34" s="243">
        <f t="shared" si="2"/>
        <v>0</v>
      </c>
      <c r="M34" s="243"/>
      <c r="N34" s="243"/>
      <c r="O34" s="243">
        <f t="shared" si="3"/>
        <v>0</v>
      </c>
      <c r="P34" s="305"/>
      <c r="Q34" s="305"/>
      <c r="R34" s="243"/>
      <c r="S34" s="243"/>
      <c r="T34" s="243"/>
      <c r="U34" s="243">
        <f t="shared" si="4"/>
        <v>0</v>
      </c>
      <c r="V34" s="243"/>
      <c r="W34" s="243"/>
      <c r="X34" s="243">
        <f t="shared" si="5"/>
        <v>0</v>
      </c>
      <c r="Y34" s="243"/>
      <c r="Z34" s="243"/>
      <c r="AA34" s="243">
        <f t="shared" si="6"/>
        <v>0</v>
      </c>
      <c r="AB34" s="402"/>
      <c r="AC34" s="507"/>
      <c r="AD34" s="243">
        <f t="shared" si="7"/>
        <v>0</v>
      </c>
      <c r="AE34" s="305"/>
      <c r="AF34" s="305"/>
      <c r="AG34" s="345"/>
      <c r="AH34" s="345"/>
      <c r="AI34" s="345"/>
      <c r="AJ34" s="345"/>
      <c r="AK34" s="345"/>
      <c r="AL34" s="345"/>
      <c r="AM34" s="345"/>
      <c r="AN34" s="345"/>
      <c r="AO34" s="345"/>
      <c r="AP34" s="294"/>
      <c r="AQ34" s="294"/>
      <c r="AR34" s="243"/>
      <c r="AS34" s="243"/>
      <c r="AT34" s="162">
        <f t="shared" si="8"/>
        <v>0</v>
      </c>
      <c r="AU34" s="496"/>
      <c r="AV34" s="90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338" t="s">
        <v>284</v>
      </c>
      <c r="B35" s="5"/>
      <c r="C35" s="108" t="s">
        <v>221</v>
      </c>
      <c r="D35" s="94"/>
      <c r="E35" s="94"/>
      <c r="F35" s="243">
        <f t="shared" si="0"/>
        <v>0</v>
      </c>
      <c r="G35" s="243"/>
      <c r="H35" s="243">
        <f>G35*G27</f>
        <v>0</v>
      </c>
      <c r="I35" s="243">
        <f t="shared" si="1"/>
        <v>0</v>
      </c>
      <c r="J35" s="243"/>
      <c r="K35" s="243"/>
      <c r="L35" s="243">
        <f t="shared" si="2"/>
        <v>0</v>
      </c>
      <c r="M35" s="243"/>
      <c r="N35" s="243"/>
      <c r="O35" s="243">
        <f t="shared" si="3"/>
        <v>0</v>
      </c>
      <c r="P35" s="305"/>
      <c r="Q35" s="305"/>
      <c r="R35" s="243"/>
      <c r="S35" s="243"/>
      <c r="T35" s="243"/>
      <c r="U35" s="243">
        <f t="shared" si="4"/>
        <v>0</v>
      </c>
      <c r="V35" s="243"/>
      <c r="W35" s="243"/>
      <c r="X35" s="243">
        <f t="shared" si="5"/>
        <v>0</v>
      </c>
      <c r="Y35" s="243"/>
      <c r="Z35" s="243"/>
      <c r="AA35" s="243">
        <f t="shared" si="6"/>
        <v>0</v>
      </c>
      <c r="AB35" s="402"/>
      <c r="AC35" s="507"/>
      <c r="AD35" s="243">
        <f t="shared" si="7"/>
        <v>0</v>
      </c>
      <c r="AE35" s="305"/>
      <c r="AF35" s="305"/>
      <c r="AG35" s="345"/>
      <c r="AH35" s="345"/>
      <c r="AI35" s="345"/>
      <c r="AJ35" s="345"/>
      <c r="AK35" s="345"/>
      <c r="AL35" s="345"/>
      <c r="AM35" s="345"/>
      <c r="AN35" s="345"/>
      <c r="AO35" s="345"/>
      <c r="AP35" s="294"/>
      <c r="AQ35" s="294"/>
      <c r="AR35" s="243"/>
      <c r="AS35" s="243"/>
      <c r="AT35" s="161">
        <f t="shared" si="8"/>
        <v>0</v>
      </c>
      <c r="AU35" s="496">
        <v>138</v>
      </c>
      <c r="AV35" s="90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338" t="s">
        <v>264</v>
      </c>
      <c r="B36" s="5"/>
      <c r="C36" s="108" t="s">
        <v>221</v>
      </c>
      <c r="D36" s="94"/>
      <c r="E36" s="94"/>
      <c r="F36" s="243">
        <f t="shared" si="0"/>
        <v>0</v>
      </c>
      <c r="G36" s="243"/>
      <c r="H36" s="243"/>
      <c r="I36" s="243">
        <f t="shared" si="1"/>
        <v>0</v>
      </c>
      <c r="J36" s="243"/>
      <c r="K36" s="243"/>
      <c r="L36" s="243">
        <f t="shared" si="2"/>
        <v>0</v>
      </c>
      <c r="M36" s="243"/>
      <c r="N36" s="243"/>
      <c r="O36" s="243">
        <f t="shared" si="3"/>
        <v>0</v>
      </c>
      <c r="P36" s="305"/>
      <c r="Q36" s="305"/>
      <c r="R36" s="243"/>
      <c r="S36" s="243"/>
      <c r="T36" s="243"/>
      <c r="U36" s="243">
        <f t="shared" si="4"/>
        <v>0</v>
      </c>
      <c r="V36" s="243"/>
      <c r="W36" s="243"/>
      <c r="X36" s="243">
        <f t="shared" si="5"/>
        <v>0</v>
      </c>
      <c r="Y36" s="243"/>
      <c r="Z36" s="243"/>
      <c r="AA36" s="243">
        <f t="shared" si="6"/>
        <v>0</v>
      </c>
      <c r="AB36" s="402"/>
      <c r="AC36" s="507"/>
      <c r="AD36" s="243">
        <f t="shared" si="7"/>
        <v>0</v>
      </c>
      <c r="AE36" s="305"/>
      <c r="AF36" s="305"/>
      <c r="AG36" s="345"/>
      <c r="AH36" s="345"/>
      <c r="AI36" s="345"/>
      <c r="AJ36" s="345"/>
      <c r="AK36" s="345"/>
      <c r="AL36" s="345"/>
      <c r="AM36" s="345"/>
      <c r="AN36" s="345"/>
      <c r="AO36" s="345"/>
      <c r="AP36" s="294"/>
      <c r="AQ36" s="294"/>
      <c r="AR36" s="243"/>
      <c r="AS36" s="243"/>
      <c r="AT36" s="162">
        <f t="shared" si="8"/>
        <v>0</v>
      </c>
      <c r="AU36" s="496"/>
      <c r="AV36" s="90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338" t="s">
        <v>26</v>
      </c>
      <c r="B37" s="5"/>
      <c r="C37" s="108" t="s">
        <v>221</v>
      </c>
      <c r="D37" s="94"/>
      <c r="E37" s="94"/>
      <c r="F37" s="243">
        <f t="shared" si="0"/>
        <v>0</v>
      </c>
      <c r="G37" s="243"/>
      <c r="H37" s="243"/>
      <c r="I37" s="243">
        <f t="shared" si="1"/>
        <v>0</v>
      </c>
      <c r="J37" s="243"/>
      <c r="K37" s="243"/>
      <c r="L37" s="243">
        <f t="shared" si="2"/>
        <v>0</v>
      </c>
      <c r="M37" s="243"/>
      <c r="N37" s="243"/>
      <c r="O37" s="243">
        <f t="shared" si="3"/>
        <v>0</v>
      </c>
      <c r="P37" s="305"/>
      <c r="Q37" s="305"/>
      <c r="R37" s="243"/>
      <c r="S37" s="243"/>
      <c r="T37" s="243"/>
      <c r="U37" s="243">
        <f t="shared" si="4"/>
        <v>0</v>
      </c>
      <c r="V37" s="243"/>
      <c r="W37" s="243"/>
      <c r="X37" s="243">
        <f t="shared" si="5"/>
        <v>0</v>
      </c>
      <c r="Y37" s="243"/>
      <c r="Z37" s="243"/>
      <c r="AA37" s="243">
        <f t="shared" si="6"/>
        <v>0</v>
      </c>
      <c r="AB37" s="402"/>
      <c r="AC37" s="507"/>
      <c r="AD37" s="243">
        <f t="shared" si="7"/>
        <v>0</v>
      </c>
      <c r="AE37" s="305"/>
      <c r="AF37" s="305"/>
      <c r="AG37" s="345"/>
      <c r="AH37" s="345"/>
      <c r="AI37" s="345"/>
      <c r="AJ37" s="345"/>
      <c r="AK37" s="345"/>
      <c r="AL37" s="345"/>
      <c r="AM37" s="345"/>
      <c r="AN37" s="345"/>
      <c r="AO37" s="345"/>
      <c r="AP37" s="294"/>
      <c r="AQ37" s="294"/>
      <c r="AR37" s="243"/>
      <c r="AS37" s="243"/>
      <c r="AT37" s="162">
        <f t="shared" si="8"/>
        <v>0</v>
      </c>
      <c r="AU37" s="496"/>
      <c r="AV37" s="90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338" t="s">
        <v>256</v>
      </c>
      <c r="B38" s="5"/>
      <c r="C38" s="108" t="s">
        <v>221</v>
      </c>
      <c r="D38" s="94"/>
      <c r="E38" s="94"/>
      <c r="F38" s="243">
        <f t="shared" si="0"/>
        <v>0</v>
      </c>
      <c r="G38" s="243"/>
      <c r="H38" s="243"/>
      <c r="I38" s="243">
        <f t="shared" si="1"/>
        <v>0</v>
      </c>
      <c r="J38" s="243"/>
      <c r="K38" s="243"/>
      <c r="L38" s="243">
        <f t="shared" si="2"/>
        <v>0</v>
      </c>
      <c r="M38" s="243"/>
      <c r="N38" s="243"/>
      <c r="O38" s="243">
        <f t="shared" si="3"/>
        <v>0</v>
      </c>
      <c r="P38" s="305"/>
      <c r="Q38" s="305"/>
      <c r="R38" s="243"/>
      <c r="S38" s="243"/>
      <c r="T38" s="243"/>
      <c r="U38" s="243">
        <f t="shared" si="4"/>
        <v>0</v>
      </c>
      <c r="V38" s="243"/>
      <c r="W38" s="243"/>
      <c r="X38" s="243">
        <f t="shared" si="5"/>
        <v>0</v>
      </c>
      <c r="Y38" s="243"/>
      <c r="Z38" s="243"/>
      <c r="AA38" s="243">
        <f t="shared" si="6"/>
        <v>0</v>
      </c>
      <c r="AB38" s="402"/>
      <c r="AC38" s="507"/>
      <c r="AD38" s="243">
        <f t="shared" si="7"/>
        <v>0</v>
      </c>
      <c r="AE38" s="305"/>
      <c r="AF38" s="305"/>
      <c r="AG38" s="345"/>
      <c r="AH38" s="345"/>
      <c r="AI38" s="345"/>
      <c r="AJ38" s="345"/>
      <c r="AK38" s="345"/>
      <c r="AL38" s="345"/>
      <c r="AM38" s="345"/>
      <c r="AN38" s="345"/>
      <c r="AO38" s="345"/>
      <c r="AP38" s="294"/>
      <c r="AQ38" s="294"/>
      <c r="AR38" s="243"/>
      <c r="AS38" s="243"/>
      <c r="AT38" s="162">
        <f t="shared" si="8"/>
        <v>0</v>
      </c>
      <c r="AU38" s="287"/>
      <c r="AV38" s="90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338" t="s">
        <v>27</v>
      </c>
      <c r="B39" s="5"/>
      <c r="C39" s="108" t="s">
        <v>221</v>
      </c>
      <c r="D39" s="94"/>
      <c r="E39" s="94">
        <f>D39*D27</f>
        <v>0</v>
      </c>
      <c r="F39" s="243">
        <f t="shared" si="0"/>
        <v>0</v>
      </c>
      <c r="G39" s="243"/>
      <c r="H39" s="243">
        <f>G39*G27</f>
        <v>0</v>
      </c>
      <c r="I39" s="243">
        <f t="shared" si="1"/>
        <v>0</v>
      </c>
      <c r="J39" s="243"/>
      <c r="K39" s="243">
        <f>J39*J27</f>
        <v>0</v>
      </c>
      <c r="L39" s="243">
        <f t="shared" si="2"/>
        <v>0</v>
      </c>
      <c r="M39" s="243"/>
      <c r="N39" s="243"/>
      <c r="O39" s="243">
        <f t="shared" si="3"/>
        <v>0</v>
      </c>
      <c r="P39" s="305"/>
      <c r="Q39" s="305"/>
      <c r="R39" s="243"/>
      <c r="S39" s="243"/>
      <c r="T39" s="243"/>
      <c r="U39" s="243">
        <f t="shared" si="4"/>
        <v>0</v>
      </c>
      <c r="V39" s="243"/>
      <c r="W39" s="243">
        <f>V39*V27</f>
        <v>0</v>
      </c>
      <c r="X39" s="243">
        <f t="shared" si="5"/>
        <v>0</v>
      </c>
      <c r="Y39" s="243"/>
      <c r="Z39" s="243"/>
      <c r="AA39" s="243">
        <f t="shared" si="6"/>
        <v>0</v>
      </c>
      <c r="AB39" s="402">
        <v>5.0000000000000001E-3</v>
      </c>
      <c r="AC39" s="507">
        <f>AB39*AB27</f>
        <v>0.1</v>
      </c>
      <c r="AD39" s="243">
        <f t="shared" si="7"/>
        <v>61.02000000000001</v>
      </c>
      <c r="AE39" s="305"/>
      <c r="AF39" s="305"/>
      <c r="AG39" s="345"/>
      <c r="AH39" s="345"/>
      <c r="AI39" s="345"/>
      <c r="AJ39" s="345"/>
      <c r="AK39" s="345"/>
      <c r="AL39" s="345"/>
      <c r="AM39" s="345"/>
      <c r="AN39" s="345"/>
      <c r="AO39" s="345"/>
      <c r="AP39" s="294"/>
      <c r="AQ39" s="294"/>
      <c r="AR39" s="243"/>
      <c r="AS39" s="243"/>
      <c r="AT39" s="161">
        <f t="shared" si="8"/>
        <v>0.1</v>
      </c>
      <c r="AU39" s="288">
        <v>610.20000000000005</v>
      </c>
      <c r="AV39" s="90">
        <f t="shared" si="9"/>
        <v>61.02000000000001</v>
      </c>
      <c r="AW39" s="6"/>
      <c r="AX39" s="6"/>
      <c r="AY39" s="6"/>
      <c r="AZ39" s="6"/>
      <c r="BA39" s="6"/>
      <c r="BB39" s="6"/>
    </row>
    <row r="40" spans="1:54" ht="42" customHeight="1">
      <c r="A40" s="338" t="s">
        <v>28</v>
      </c>
      <c r="B40" s="5"/>
      <c r="C40" s="108" t="s">
        <v>221</v>
      </c>
      <c r="D40" s="94"/>
      <c r="E40" s="94"/>
      <c r="F40" s="243">
        <f t="shared" si="0"/>
        <v>0</v>
      </c>
      <c r="G40" s="243"/>
      <c r="H40" s="243"/>
      <c r="I40" s="243">
        <f t="shared" si="1"/>
        <v>0</v>
      </c>
      <c r="J40" s="243"/>
      <c r="K40" s="243"/>
      <c r="L40" s="243">
        <f t="shared" si="2"/>
        <v>0</v>
      </c>
      <c r="M40" s="243"/>
      <c r="N40" s="243"/>
      <c r="O40" s="243">
        <f t="shared" si="3"/>
        <v>0</v>
      </c>
      <c r="P40" s="305"/>
      <c r="Q40" s="305"/>
      <c r="R40" s="243"/>
      <c r="S40" s="243"/>
      <c r="T40" s="243"/>
      <c r="U40" s="243">
        <f t="shared" si="4"/>
        <v>0</v>
      </c>
      <c r="V40" s="243"/>
      <c r="W40" s="243"/>
      <c r="X40" s="243">
        <f t="shared" si="5"/>
        <v>0</v>
      </c>
      <c r="Y40" s="243"/>
      <c r="Z40" s="243"/>
      <c r="AA40" s="243">
        <f t="shared" si="6"/>
        <v>0</v>
      </c>
      <c r="AB40" s="402"/>
      <c r="AC40" s="507"/>
      <c r="AD40" s="243">
        <f t="shared" si="7"/>
        <v>0</v>
      </c>
      <c r="AE40" s="305"/>
      <c r="AF40" s="305"/>
      <c r="AG40" s="345"/>
      <c r="AH40" s="345"/>
      <c r="AI40" s="345"/>
      <c r="AJ40" s="345"/>
      <c r="AK40" s="345"/>
      <c r="AL40" s="345"/>
      <c r="AM40" s="345"/>
      <c r="AN40" s="345"/>
      <c r="AO40" s="345"/>
      <c r="AP40" s="294"/>
      <c r="AQ40" s="294"/>
      <c r="AR40" s="243"/>
      <c r="AS40" s="243"/>
      <c r="AT40" s="162">
        <f t="shared" si="8"/>
        <v>0</v>
      </c>
      <c r="AU40" s="288"/>
      <c r="AV40" s="90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338" t="s">
        <v>263</v>
      </c>
      <c r="B41" s="5"/>
      <c r="C41" s="108" t="s">
        <v>221</v>
      </c>
      <c r="D41" s="94"/>
      <c r="E41" s="94"/>
      <c r="F41" s="243">
        <f t="shared" si="0"/>
        <v>0</v>
      </c>
      <c r="G41" s="243"/>
      <c r="H41" s="243"/>
      <c r="I41" s="243">
        <f t="shared" si="1"/>
        <v>0</v>
      </c>
      <c r="J41" s="243"/>
      <c r="K41" s="243"/>
      <c r="L41" s="243">
        <f t="shared" si="2"/>
        <v>0</v>
      </c>
      <c r="M41" s="243"/>
      <c r="N41" s="243"/>
      <c r="O41" s="243">
        <f t="shared" si="3"/>
        <v>0</v>
      </c>
      <c r="P41" s="305"/>
      <c r="Q41" s="305"/>
      <c r="R41" s="243"/>
      <c r="S41" s="243"/>
      <c r="T41" s="243"/>
      <c r="U41" s="243">
        <f t="shared" si="4"/>
        <v>0</v>
      </c>
      <c r="V41" s="243"/>
      <c r="W41" s="243"/>
      <c r="X41" s="243">
        <f t="shared" si="5"/>
        <v>0</v>
      </c>
      <c r="Y41" s="243"/>
      <c r="Z41" s="243"/>
      <c r="AA41" s="243">
        <f t="shared" si="6"/>
        <v>0</v>
      </c>
      <c r="AB41" s="402"/>
      <c r="AC41" s="507"/>
      <c r="AD41" s="243">
        <f t="shared" si="7"/>
        <v>0</v>
      </c>
      <c r="AE41" s="305"/>
      <c r="AF41" s="305"/>
      <c r="AG41" s="345"/>
      <c r="AH41" s="345"/>
      <c r="AI41" s="345"/>
      <c r="AJ41" s="345"/>
      <c r="AK41" s="345"/>
      <c r="AL41" s="345"/>
      <c r="AM41" s="345"/>
      <c r="AN41" s="345"/>
      <c r="AO41" s="345"/>
      <c r="AP41" s="94"/>
      <c r="AQ41" s="94"/>
      <c r="AR41" s="243"/>
      <c r="AS41" s="243"/>
      <c r="AT41" s="162">
        <f t="shared" si="8"/>
        <v>0</v>
      </c>
      <c r="AU41" s="288"/>
      <c r="AV41" s="90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338" t="s">
        <v>29</v>
      </c>
      <c r="B42" s="5"/>
      <c r="C42" s="108" t="s">
        <v>221</v>
      </c>
      <c r="D42" s="94"/>
      <c r="E42" s="94"/>
      <c r="F42" s="243">
        <f t="shared" si="0"/>
        <v>0</v>
      </c>
      <c r="G42" s="243"/>
      <c r="H42" s="243"/>
      <c r="I42" s="243">
        <f t="shared" si="1"/>
        <v>0</v>
      </c>
      <c r="J42" s="243"/>
      <c r="K42" s="243"/>
      <c r="L42" s="243">
        <f t="shared" si="2"/>
        <v>0</v>
      </c>
      <c r="M42" s="243"/>
      <c r="N42" s="243"/>
      <c r="O42" s="243">
        <f t="shared" si="3"/>
        <v>0</v>
      </c>
      <c r="P42" s="305"/>
      <c r="Q42" s="305">
        <f>P42*P27</f>
        <v>0</v>
      </c>
      <c r="R42" s="243"/>
      <c r="S42" s="243"/>
      <c r="T42" s="243"/>
      <c r="U42" s="243">
        <f t="shared" si="4"/>
        <v>0</v>
      </c>
      <c r="V42" s="243"/>
      <c r="W42" s="243"/>
      <c r="X42" s="243">
        <f t="shared" si="5"/>
        <v>0</v>
      </c>
      <c r="Y42" s="294">
        <v>1.5E-3</v>
      </c>
      <c r="Z42" s="294">
        <f>Y42*Y27</f>
        <v>0.15</v>
      </c>
      <c r="AA42" s="243">
        <f t="shared" si="6"/>
        <v>29.25</v>
      </c>
      <c r="AB42" s="402">
        <v>2.5000000000000001E-3</v>
      </c>
      <c r="AC42" s="507">
        <f>AB42*AB27</f>
        <v>0.05</v>
      </c>
      <c r="AD42" s="243">
        <f t="shared" si="7"/>
        <v>9.75</v>
      </c>
      <c r="AE42" s="444">
        <v>6.4000000000000003E-3</v>
      </c>
      <c r="AF42" s="444">
        <f>AE42*AE27</f>
        <v>0.68480000000000008</v>
      </c>
      <c r="AG42" s="345"/>
      <c r="AH42" s="345">
        <v>4.1999999999999997E-3</v>
      </c>
      <c r="AI42" s="345">
        <f>AH42*AH27</f>
        <v>0.44939999999999997</v>
      </c>
      <c r="AJ42" s="345"/>
      <c r="AK42" s="345"/>
      <c r="AL42" s="345"/>
      <c r="AM42" s="345"/>
      <c r="AN42" s="345"/>
      <c r="AO42" s="345"/>
      <c r="AP42" s="94"/>
      <c r="AQ42" s="94"/>
      <c r="AR42" s="243"/>
      <c r="AS42" s="243"/>
      <c r="AT42" s="161">
        <f t="shared" si="8"/>
        <v>1.3342000000000001</v>
      </c>
      <c r="AU42" s="288">
        <v>195</v>
      </c>
      <c r="AV42" s="90">
        <f t="shared" si="9"/>
        <v>260.16899999999998</v>
      </c>
      <c r="AW42" s="6"/>
      <c r="AX42" s="6"/>
      <c r="AY42" s="6"/>
      <c r="AZ42" s="6"/>
      <c r="BA42" s="6"/>
      <c r="BB42" s="6"/>
    </row>
    <row r="43" spans="1:54" ht="42" customHeight="1">
      <c r="A43" s="338" t="s">
        <v>227</v>
      </c>
      <c r="B43" s="5"/>
      <c r="C43" s="108" t="s">
        <v>221</v>
      </c>
      <c r="D43" s="94"/>
      <c r="E43" s="94"/>
      <c r="F43" s="243">
        <f t="shared" si="0"/>
        <v>0</v>
      </c>
      <c r="G43" s="243"/>
      <c r="H43" s="243"/>
      <c r="I43" s="243">
        <f t="shared" si="1"/>
        <v>0</v>
      </c>
      <c r="J43" s="243"/>
      <c r="K43" s="243"/>
      <c r="L43" s="243">
        <f t="shared" si="2"/>
        <v>0</v>
      </c>
      <c r="M43" s="243"/>
      <c r="N43" s="243"/>
      <c r="O43" s="243">
        <f t="shared" si="3"/>
        <v>0</v>
      </c>
      <c r="P43" s="305"/>
      <c r="Q43" s="305"/>
      <c r="R43" s="243"/>
      <c r="S43" s="243"/>
      <c r="T43" s="243"/>
      <c r="U43" s="243">
        <f t="shared" si="4"/>
        <v>0</v>
      </c>
      <c r="V43" s="243"/>
      <c r="W43" s="243"/>
      <c r="X43" s="243">
        <f t="shared" si="5"/>
        <v>0</v>
      </c>
      <c r="Y43" s="243"/>
      <c r="Z43" s="243"/>
      <c r="AA43" s="243">
        <f t="shared" si="6"/>
        <v>0</v>
      </c>
      <c r="AB43" s="402"/>
      <c r="AC43" s="507"/>
      <c r="AD43" s="243">
        <f t="shared" si="7"/>
        <v>0</v>
      </c>
      <c r="AE43" s="305"/>
      <c r="AF43" s="305"/>
      <c r="AG43" s="345"/>
      <c r="AH43" s="345"/>
      <c r="AI43" s="345"/>
      <c r="AJ43" s="345"/>
      <c r="AK43" s="345"/>
      <c r="AL43" s="345"/>
      <c r="AM43" s="345"/>
      <c r="AN43" s="345">
        <v>0.2</v>
      </c>
      <c r="AO43" s="345">
        <f>AN43*AN27</f>
        <v>21.400000000000002</v>
      </c>
      <c r="AP43" s="94"/>
      <c r="AQ43" s="94"/>
      <c r="AR43" s="243"/>
      <c r="AS43" s="243"/>
      <c r="AT43" s="162">
        <f t="shared" si="8"/>
        <v>21.400000000000002</v>
      </c>
      <c r="AU43" s="288">
        <v>63</v>
      </c>
      <c r="AV43" s="90">
        <f t="shared" si="9"/>
        <v>1348.2</v>
      </c>
      <c r="AW43" s="6"/>
      <c r="AX43" s="6"/>
      <c r="AY43" s="6"/>
      <c r="AZ43" s="6"/>
      <c r="BA43" s="6"/>
      <c r="BB43" s="6"/>
    </row>
    <row r="44" spans="1:54" ht="42" customHeight="1">
      <c r="A44" s="338" t="s">
        <v>30</v>
      </c>
      <c r="B44" s="5"/>
      <c r="C44" s="108" t="s">
        <v>222</v>
      </c>
      <c r="D44" s="94"/>
      <c r="E44" s="94"/>
      <c r="F44" s="243">
        <f t="shared" si="0"/>
        <v>0</v>
      </c>
      <c r="G44" s="243"/>
      <c r="H44" s="243"/>
      <c r="I44" s="243">
        <f t="shared" si="1"/>
        <v>0</v>
      </c>
      <c r="J44" s="243"/>
      <c r="K44" s="243"/>
      <c r="L44" s="243">
        <f t="shared" si="2"/>
        <v>0</v>
      </c>
      <c r="M44" s="243"/>
      <c r="N44" s="243"/>
      <c r="O44" s="243">
        <f t="shared" si="3"/>
        <v>0</v>
      </c>
      <c r="P44" s="305"/>
      <c r="Q44" s="305"/>
      <c r="R44" s="243"/>
      <c r="S44" s="243"/>
      <c r="T44" s="243"/>
      <c r="U44" s="243">
        <f t="shared" si="4"/>
        <v>0</v>
      </c>
      <c r="V44" s="243"/>
      <c r="W44" s="243"/>
      <c r="X44" s="243">
        <f t="shared" si="5"/>
        <v>0</v>
      </c>
      <c r="Y44" s="243"/>
      <c r="Z44" s="243"/>
      <c r="AA44" s="243">
        <f t="shared" si="6"/>
        <v>0</v>
      </c>
      <c r="AB44" s="402"/>
      <c r="AC44" s="507"/>
      <c r="AD44" s="243">
        <f t="shared" si="7"/>
        <v>0</v>
      </c>
      <c r="AE44" s="447"/>
      <c r="AF44" s="447">
        <f>AE44*AE27</f>
        <v>0</v>
      </c>
      <c r="AG44" s="345"/>
      <c r="AH44" s="345"/>
      <c r="AI44" s="345"/>
      <c r="AJ44" s="345"/>
      <c r="AK44" s="345"/>
      <c r="AL44" s="345"/>
      <c r="AM44" s="345"/>
      <c r="AN44" s="345"/>
      <c r="AO44" s="345"/>
      <c r="AP44" s="94"/>
      <c r="AQ44" s="94"/>
      <c r="AR44" s="243"/>
      <c r="AS44" s="243"/>
      <c r="AT44" s="162">
        <f t="shared" si="8"/>
        <v>0</v>
      </c>
      <c r="AU44" s="288">
        <v>50.4</v>
      </c>
      <c r="AV44" s="90">
        <f t="shared" si="9"/>
        <v>0</v>
      </c>
      <c r="AW44" s="6"/>
      <c r="AX44" s="6"/>
      <c r="AY44" s="6"/>
      <c r="AZ44" s="6"/>
      <c r="BA44" s="6"/>
      <c r="BB44" s="6"/>
    </row>
    <row r="45" spans="1:54" ht="42" customHeight="1">
      <c r="A45" s="338" t="s">
        <v>226</v>
      </c>
      <c r="B45" s="5"/>
      <c r="C45" s="108" t="s">
        <v>221</v>
      </c>
      <c r="D45" s="94"/>
      <c r="E45" s="94"/>
      <c r="F45" s="243">
        <f t="shared" si="0"/>
        <v>0</v>
      </c>
      <c r="G45" s="243"/>
      <c r="H45" s="243"/>
      <c r="I45" s="243">
        <f t="shared" si="1"/>
        <v>0</v>
      </c>
      <c r="J45" s="243"/>
      <c r="K45" s="243">
        <f>J45*J27</f>
        <v>0</v>
      </c>
      <c r="L45" s="243">
        <f t="shared" si="2"/>
        <v>0</v>
      </c>
      <c r="M45" s="243"/>
      <c r="N45" s="243"/>
      <c r="O45" s="243">
        <f t="shared" si="3"/>
        <v>0</v>
      </c>
      <c r="P45" s="305"/>
      <c r="Q45" s="305"/>
      <c r="R45" s="243"/>
      <c r="S45" s="243"/>
      <c r="T45" s="243"/>
      <c r="U45" s="243">
        <f t="shared" si="4"/>
        <v>0</v>
      </c>
      <c r="V45" s="243"/>
      <c r="W45" s="243"/>
      <c r="X45" s="243">
        <f t="shared" si="5"/>
        <v>0</v>
      </c>
      <c r="Y45" s="243"/>
      <c r="Z45" s="243"/>
      <c r="AA45" s="243">
        <f t="shared" si="6"/>
        <v>0</v>
      </c>
      <c r="AB45" s="402"/>
      <c r="AC45" s="507"/>
      <c r="AD45" s="243">
        <f t="shared" si="7"/>
        <v>0</v>
      </c>
      <c r="AE45" s="305"/>
      <c r="AF45" s="305"/>
      <c r="AG45" s="345"/>
      <c r="AH45" s="345"/>
      <c r="AI45" s="345"/>
      <c r="AJ45" s="345"/>
      <c r="AK45" s="345"/>
      <c r="AL45" s="345"/>
      <c r="AM45" s="345"/>
      <c r="AN45" s="345"/>
      <c r="AO45" s="345"/>
      <c r="AP45" s="94"/>
      <c r="AQ45" s="94"/>
      <c r="AR45" s="243"/>
      <c r="AS45" s="243"/>
      <c r="AT45" s="161">
        <f t="shared" si="8"/>
        <v>0</v>
      </c>
      <c r="AU45" s="288">
        <v>270</v>
      </c>
      <c r="AV45" s="90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338" t="s">
        <v>352</v>
      </c>
      <c r="B46" s="5"/>
      <c r="C46" s="108" t="s">
        <v>221</v>
      </c>
      <c r="D46" s="94"/>
      <c r="E46" s="94"/>
      <c r="F46" s="243">
        <f t="shared" si="0"/>
        <v>0</v>
      </c>
      <c r="G46" s="243"/>
      <c r="H46" s="243"/>
      <c r="I46" s="243">
        <f t="shared" si="1"/>
        <v>0</v>
      </c>
      <c r="J46" s="243"/>
      <c r="K46" s="243"/>
      <c r="L46" s="243">
        <f t="shared" si="2"/>
        <v>0</v>
      </c>
      <c r="M46" s="243"/>
      <c r="N46" s="243"/>
      <c r="O46" s="243">
        <f t="shared" si="3"/>
        <v>0</v>
      </c>
      <c r="P46" s="305"/>
      <c r="Q46" s="305"/>
      <c r="R46" s="243"/>
      <c r="S46" s="243"/>
      <c r="T46" s="243"/>
      <c r="U46" s="243">
        <f t="shared" si="4"/>
        <v>0</v>
      </c>
      <c r="V46" s="243"/>
      <c r="W46" s="243"/>
      <c r="X46" s="243">
        <f t="shared" si="5"/>
        <v>0</v>
      </c>
      <c r="Y46" s="243"/>
      <c r="Z46" s="243"/>
      <c r="AA46" s="243">
        <f t="shared" si="6"/>
        <v>0</v>
      </c>
      <c r="AB46" s="402"/>
      <c r="AC46" s="507"/>
      <c r="AD46" s="243">
        <f t="shared" si="7"/>
        <v>0</v>
      </c>
      <c r="AE46" s="305"/>
      <c r="AF46" s="305"/>
      <c r="AG46" s="345"/>
      <c r="AH46" s="345"/>
      <c r="AI46" s="345"/>
      <c r="AJ46" s="345"/>
      <c r="AK46" s="345"/>
      <c r="AL46" s="345"/>
      <c r="AM46" s="345"/>
      <c r="AN46" s="345"/>
      <c r="AO46" s="345"/>
      <c r="AP46" s="94"/>
      <c r="AQ46" s="94"/>
      <c r="AR46" s="243"/>
      <c r="AS46" s="243"/>
      <c r="AT46" s="162">
        <f t="shared" si="8"/>
        <v>0</v>
      </c>
      <c r="AU46" s="288"/>
      <c r="AV46" s="90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338" t="s">
        <v>31</v>
      </c>
      <c r="B47" s="5"/>
      <c r="C47" s="108" t="s">
        <v>221</v>
      </c>
      <c r="D47" s="94"/>
      <c r="E47" s="94"/>
      <c r="F47" s="243">
        <f t="shared" si="0"/>
        <v>0</v>
      </c>
      <c r="G47" s="243"/>
      <c r="H47" s="243"/>
      <c r="I47" s="243">
        <f t="shared" si="1"/>
        <v>0</v>
      </c>
      <c r="J47" s="243"/>
      <c r="K47" s="243"/>
      <c r="L47" s="243">
        <f t="shared" si="2"/>
        <v>0</v>
      </c>
      <c r="M47" s="243"/>
      <c r="N47" s="243"/>
      <c r="O47" s="243">
        <f t="shared" si="3"/>
        <v>0</v>
      </c>
      <c r="P47" s="305"/>
      <c r="Q47" s="305"/>
      <c r="R47" s="243"/>
      <c r="S47" s="243"/>
      <c r="T47" s="243"/>
      <c r="U47" s="243">
        <f t="shared" si="4"/>
        <v>0</v>
      </c>
      <c r="V47" s="243"/>
      <c r="W47" s="243"/>
      <c r="X47" s="243">
        <f t="shared" si="5"/>
        <v>0</v>
      </c>
      <c r="Y47" s="243"/>
      <c r="Z47" s="243"/>
      <c r="AA47" s="243">
        <f t="shared" si="6"/>
        <v>0</v>
      </c>
      <c r="AB47" s="402">
        <v>1.303E-2</v>
      </c>
      <c r="AC47" s="507">
        <f>AB47*AB27</f>
        <v>0.2606</v>
      </c>
      <c r="AD47" s="243">
        <f t="shared" si="7"/>
        <v>55.445256000000001</v>
      </c>
      <c r="AE47" s="305"/>
      <c r="AF47" s="305"/>
      <c r="AG47" s="345"/>
      <c r="AH47" s="345"/>
      <c r="AI47" s="345"/>
      <c r="AJ47" s="345"/>
      <c r="AK47" s="345"/>
      <c r="AL47" s="345"/>
      <c r="AM47" s="345"/>
      <c r="AN47" s="345"/>
      <c r="AO47" s="345"/>
      <c r="AP47" s="94"/>
      <c r="AQ47" s="94"/>
      <c r="AR47" s="243"/>
      <c r="AS47" s="243"/>
      <c r="AT47" s="161">
        <f t="shared" si="8"/>
        <v>0.2606</v>
      </c>
      <c r="AU47" s="288">
        <v>212.76</v>
      </c>
      <c r="AV47" s="90">
        <f t="shared" si="9"/>
        <v>55.445256000000001</v>
      </c>
      <c r="AW47" s="6"/>
      <c r="AX47" s="6"/>
      <c r="AY47" s="6"/>
      <c r="AZ47" s="6"/>
      <c r="BA47" s="6"/>
      <c r="BB47" s="6"/>
    </row>
    <row r="48" spans="1:54" ht="42" customHeight="1">
      <c r="A48" s="338" t="s">
        <v>32</v>
      </c>
      <c r="B48" s="5"/>
      <c r="C48" s="108" t="s">
        <v>221</v>
      </c>
      <c r="D48" s="94"/>
      <c r="E48" s="94"/>
      <c r="F48" s="243">
        <f t="shared" si="0"/>
        <v>0</v>
      </c>
      <c r="G48" s="243"/>
      <c r="H48" s="243"/>
      <c r="I48" s="243">
        <f t="shared" si="1"/>
        <v>0</v>
      </c>
      <c r="J48" s="243"/>
      <c r="K48" s="243"/>
      <c r="L48" s="243">
        <f t="shared" si="2"/>
        <v>0</v>
      </c>
      <c r="M48" s="243"/>
      <c r="N48" s="243"/>
      <c r="O48" s="243">
        <f t="shared" si="3"/>
        <v>0</v>
      </c>
      <c r="P48" s="305"/>
      <c r="Q48" s="305"/>
      <c r="R48" s="243"/>
      <c r="S48" s="243"/>
      <c r="T48" s="243"/>
      <c r="U48" s="243">
        <f t="shared" si="4"/>
        <v>0</v>
      </c>
      <c r="V48" s="243"/>
      <c r="W48" s="243"/>
      <c r="X48" s="243">
        <f t="shared" si="5"/>
        <v>0</v>
      </c>
      <c r="Y48" s="243"/>
      <c r="Z48" s="243"/>
      <c r="AA48" s="243">
        <f t="shared" si="6"/>
        <v>0</v>
      </c>
      <c r="AB48" s="402"/>
      <c r="AC48" s="507"/>
      <c r="AD48" s="243">
        <f t="shared" si="7"/>
        <v>0</v>
      </c>
      <c r="AE48" s="305"/>
      <c r="AF48" s="305"/>
      <c r="AG48" s="345"/>
      <c r="AH48" s="345"/>
      <c r="AI48" s="345"/>
      <c r="AJ48" s="345"/>
      <c r="AK48" s="345"/>
      <c r="AL48" s="345"/>
      <c r="AM48" s="345"/>
      <c r="AN48" s="345"/>
      <c r="AO48" s="345"/>
      <c r="AP48" s="94"/>
      <c r="AQ48" s="94"/>
      <c r="AR48" s="243"/>
      <c r="AS48" s="243"/>
      <c r="AT48" s="162">
        <f t="shared" si="8"/>
        <v>0</v>
      </c>
      <c r="AU48" s="288"/>
      <c r="AV48" s="90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338" t="s">
        <v>33</v>
      </c>
      <c r="B49" s="5"/>
      <c r="C49" s="108" t="s">
        <v>221</v>
      </c>
      <c r="D49" s="94"/>
      <c r="E49" s="94"/>
      <c r="F49" s="243">
        <f t="shared" si="0"/>
        <v>0</v>
      </c>
      <c r="G49" s="243"/>
      <c r="H49" s="243"/>
      <c r="I49" s="243">
        <f t="shared" si="1"/>
        <v>0</v>
      </c>
      <c r="J49" s="243"/>
      <c r="K49" s="243"/>
      <c r="L49" s="243">
        <f t="shared" si="2"/>
        <v>0</v>
      </c>
      <c r="M49" s="243"/>
      <c r="N49" s="243"/>
      <c r="O49" s="243">
        <f t="shared" si="3"/>
        <v>0</v>
      </c>
      <c r="P49" s="305"/>
      <c r="Q49" s="305"/>
      <c r="R49" s="243"/>
      <c r="S49" s="243"/>
      <c r="T49" s="243"/>
      <c r="U49" s="243">
        <f t="shared" si="4"/>
        <v>0</v>
      </c>
      <c r="V49" s="243"/>
      <c r="W49" s="243"/>
      <c r="X49" s="243">
        <f t="shared" si="5"/>
        <v>0</v>
      </c>
      <c r="Y49" s="243"/>
      <c r="Z49" s="243"/>
      <c r="AA49" s="243">
        <f t="shared" si="6"/>
        <v>0</v>
      </c>
      <c r="AB49" s="402"/>
      <c r="AC49" s="507"/>
      <c r="AD49" s="243">
        <f t="shared" si="7"/>
        <v>0</v>
      </c>
      <c r="AE49" s="305"/>
      <c r="AF49" s="305"/>
      <c r="AG49" s="345"/>
      <c r="AH49" s="345"/>
      <c r="AI49" s="345"/>
      <c r="AJ49" s="345"/>
      <c r="AK49" s="345"/>
      <c r="AL49" s="345"/>
      <c r="AM49" s="345"/>
      <c r="AN49" s="345"/>
      <c r="AO49" s="345"/>
      <c r="AP49" s="94"/>
      <c r="AQ49" s="94"/>
      <c r="AR49" s="243"/>
      <c r="AS49" s="243"/>
      <c r="AT49" s="162">
        <f t="shared" si="8"/>
        <v>0</v>
      </c>
      <c r="AU49" s="288">
        <v>591.84</v>
      </c>
      <c r="AV49" s="90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338" t="s">
        <v>34</v>
      </c>
      <c r="B50" s="5"/>
      <c r="C50" s="108" t="s">
        <v>223</v>
      </c>
      <c r="D50" s="94"/>
      <c r="E50" s="94"/>
      <c r="F50" s="243">
        <f t="shared" si="0"/>
        <v>0</v>
      </c>
      <c r="G50" s="243"/>
      <c r="H50" s="243"/>
      <c r="I50" s="243">
        <f t="shared" si="1"/>
        <v>0</v>
      </c>
      <c r="J50" s="243"/>
      <c r="K50" s="243">
        <f>J50*J27</f>
        <v>0</v>
      </c>
      <c r="L50" s="243">
        <f t="shared" si="2"/>
        <v>0</v>
      </c>
      <c r="M50" s="243"/>
      <c r="N50" s="243"/>
      <c r="O50" s="243">
        <f t="shared" si="3"/>
        <v>0</v>
      </c>
      <c r="P50" s="305"/>
      <c r="Q50" s="305"/>
      <c r="R50" s="243"/>
      <c r="S50" s="243"/>
      <c r="T50" s="243"/>
      <c r="U50" s="243">
        <f t="shared" si="4"/>
        <v>0</v>
      </c>
      <c r="V50" s="243"/>
      <c r="W50" s="243"/>
      <c r="X50" s="243">
        <f t="shared" si="5"/>
        <v>0</v>
      </c>
      <c r="Y50" s="243"/>
      <c r="Z50" s="243"/>
      <c r="AA50" s="243">
        <f t="shared" si="6"/>
        <v>0</v>
      </c>
      <c r="AB50" s="402"/>
      <c r="AC50" s="507"/>
      <c r="AD50" s="243">
        <f t="shared" si="7"/>
        <v>0</v>
      </c>
      <c r="AE50" s="447">
        <v>0.01</v>
      </c>
      <c r="AF50" s="447">
        <f>AE50*AE27</f>
        <v>1.07</v>
      </c>
      <c r="AG50" s="345"/>
      <c r="AH50" s="345"/>
      <c r="AI50" s="345"/>
      <c r="AJ50" s="345"/>
      <c r="AK50" s="345"/>
      <c r="AL50" s="345"/>
      <c r="AM50" s="345"/>
      <c r="AN50" s="345"/>
      <c r="AO50" s="345"/>
      <c r="AP50" s="94"/>
      <c r="AQ50" s="94"/>
      <c r="AR50" s="243"/>
      <c r="AS50" s="243"/>
      <c r="AT50" s="242">
        <f>(E50+H50+K50+N50+Q50+T50+W50+Z50+AC50+AF50+AI50+AL50+AO50+AQ50+AS50)/0.05</f>
        <v>21.4</v>
      </c>
      <c r="AU50" s="288">
        <v>10.5</v>
      </c>
      <c r="AV50" s="90">
        <f t="shared" si="9"/>
        <v>224.7</v>
      </c>
      <c r="AW50" s="6"/>
      <c r="AX50" s="6"/>
      <c r="AY50" s="6"/>
      <c r="AZ50" s="6"/>
      <c r="BA50" s="6"/>
      <c r="BB50" s="6"/>
    </row>
    <row r="51" spans="1:54" ht="42" customHeight="1">
      <c r="A51" s="339" t="s">
        <v>254</v>
      </c>
      <c r="B51" s="8"/>
      <c r="C51" s="108" t="s">
        <v>221</v>
      </c>
      <c r="D51" s="94"/>
      <c r="E51" s="94">
        <f>D51*D27</f>
        <v>0</v>
      </c>
      <c r="F51" s="243">
        <f t="shared" si="0"/>
        <v>0</v>
      </c>
      <c r="G51" s="244"/>
      <c r="H51" s="244"/>
      <c r="I51" s="243">
        <f t="shared" si="1"/>
        <v>0</v>
      </c>
      <c r="J51" s="244"/>
      <c r="K51" s="244"/>
      <c r="L51" s="243">
        <f t="shared" si="2"/>
        <v>0</v>
      </c>
      <c r="M51" s="244"/>
      <c r="N51" s="244"/>
      <c r="O51" s="243">
        <f t="shared" si="3"/>
        <v>0</v>
      </c>
      <c r="P51" s="304"/>
      <c r="Q51" s="304"/>
      <c r="R51" s="243"/>
      <c r="S51" s="244"/>
      <c r="T51" s="244"/>
      <c r="U51" s="243">
        <f t="shared" si="4"/>
        <v>0</v>
      </c>
      <c r="V51" s="244"/>
      <c r="W51" s="244"/>
      <c r="X51" s="243">
        <f t="shared" si="5"/>
        <v>0</v>
      </c>
      <c r="Y51" s="244"/>
      <c r="Z51" s="244"/>
      <c r="AA51" s="243">
        <f t="shared" si="6"/>
        <v>0</v>
      </c>
      <c r="AB51" s="403"/>
      <c r="AC51" s="508"/>
      <c r="AD51" s="243">
        <f t="shared" si="7"/>
        <v>0</v>
      </c>
      <c r="AE51" s="304"/>
      <c r="AF51" s="304"/>
      <c r="AG51" s="345"/>
      <c r="AH51" s="347"/>
      <c r="AI51" s="347"/>
      <c r="AJ51" s="345"/>
      <c r="AK51" s="347"/>
      <c r="AL51" s="347"/>
      <c r="AM51" s="345"/>
      <c r="AN51" s="347"/>
      <c r="AO51" s="347"/>
      <c r="AP51" s="95"/>
      <c r="AQ51" s="95"/>
      <c r="AR51" s="244"/>
      <c r="AS51" s="244"/>
      <c r="AT51" s="161">
        <f t="shared" si="8"/>
        <v>0</v>
      </c>
      <c r="AU51" s="287">
        <v>433.5</v>
      </c>
      <c r="AV51" s="90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340" t="s">
        <v>35</v>
      </c>
      <c r="B52" s="8"/>
      <c r="C52" s="108" t="s">
        <v>221</v>
      </c>
      <c r="D52" s="95"/>
      <c r="E52" s="95"/>
      <c r="F52" s="243">
        <f t="shared" si="0"/>
        <v>0</v>
      </c>
      <c r="G52" s="244"/>
      <c r="H52" s="244"/>
      <c r="I52" s="243">
        <f t="shared" si="1"/>
        <v>0</v>
      </c>
      <c r="J52" s="244"/>
      <c r="K52" s="244">
        <f>J52*J27</f>
        <v>0</v>
      </c>
      <c r="L52" s="243">
        <f t="shared" si="2"/>
        <v>0</v>
      </c>
      <c r="M52" s="244"/>
      <c r="N52" s="244"/>
      <c r="O52" s="243">
        <f t="shared" si="3"/>
        <v>0</v>
      </c>
      <c r="P52" s="304"/>
      <c r="Q52" s="304">
        <f>P52*P27</f>
        <v>0</v>
      </c>
      <c r="R52" s="243"/>
      <c r="S52" s="244"/>
      <c r="T52" s="244"/>
      <c r="U52" s="243">
        <f>T52*AU52</f>
        <v>0</v>
      </c>
      <c r="V52" s="244"/>
      <c r="W52" s="244"/>
      <c r="X52" s="243">
        <f t="shared" si="5"/>
        <v>0</v>
      </c>
      <c r="Y52" s="528">
        <v>2.5000000000000001E-2</v>
      </c>
      <c r="Z52" s="528">
        <f>Y52*Y27</f>
        <v>2.5</v>
      </c>
      <c r="AA52" s="243">
        <f t="shared" si="6"/>
        <v>116.25</v>
      </c>
      <c r="AB52" s="403"/>
      <c r="AC52" s="508"/>
      <c r="AD52" s="243">
        <f t="shared" si="7"/>
        <v>0</v>
      </c>
      <c r="AE52" s="449">
        <v>5.0000000000000001E-3</v>
      </c>
      <c r="AF52" s="449">
        <f>AE52*AE27</f>
        <v>0.53500000000000003</v>
      </c>
      <c r="AG52" s="345"/>
      <c r="AH52" s="347"/>
      <c r="AI52" s="347"/>
      <c r="AJ52" s="345"/>
      <c r="AK52" s="347"/>
      <c r="AL52" s="347"/>
      <c r="AM52" s="345"/>
      <c r="AN52" s="347"/>
      <c r="AO52" s="347"/>
      <c r="AP52" s="95"/>
      <c r="AQ52" s="95"/>
      <c r="AR52" s="244"/>
      <c r="AS52" s="244"/>
      <c r="AT52" s="161">
        <f t="shared" si="8"/>
        <v>3.0350000000000001</v>
      </c>
      <c r="AU52" s="287">
        <v>46.5</v>
      </c>
      <c r="AV52" s="90">
        <f t="shared" si="9"/>
        <v>141.1275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145.5</v>
      </c>
      <c r="AB53" s="17"/>
      <c r="AC53" s="17"/>
      <c r="AD53" s="17">
        <f>SUM(AD29:AD52)</f>
        <v>465.785256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54" ht="12" customHeight="1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1" t="s">
        <v>8</v>
      </c>
      <c r="AU54" s="602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76</v>
      </c>
      <c r="D55" s="541" t="s">
        <v>18</v>
      </c>
      <c r="E55" s="542"/>
      <c r="F55" s="542"/>
      <c r="G55" s="542"/>
      <c r="H55" s="542"/>
      <c r="I55" s="542"/>
      <c r="J55" s="542"/>
      <c r="K55" s="542"/>
      <c r="L55" s="542"/>
      <c r="M55" s="542"/>
      <c r="N55" s="543"/>
      <c r="O55" s="134"/>
      <c r="P55" s="541" t="s">
        <v>19</v>
      </c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3"/>
      <c r="AC55" s="541" t="s">
        <v>20</v>
      </c>
      <c r="AD55" s="542"/>
      <c r="AE55" s="542"/>
      <c r="AF55" s="542"/>
      <c r="AG55" s="542"/>
      <c r="AH55" s="543"/>
      <c r="AI55" s="541" t="s">
        <v>21</v>
      </c>
      <c r="AJ55" s="542"/>
      <c r="AK55" s="542"/>
      <c r="AL55" s="542"/>
      <c r="AM55" s="542"/>
      <c r="AN55" s="542"/>
      <c r="AO55" s="543"/>
      <c r="AP55" s="24" t="s">
        <v>16</v>
      </c>
      <c r="AQ55" s="23"/>
      <c r="AR55" s="23"/>
      <c r="AS55" s="16"/>
      <c r="AT55" s="581" t="s">
        <v>3</v>
      </c>
      <c r="AU55" s="582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75</v>
      </c>
      <c r="D56" s="544"/>
      <c r="E56" s="545"/>
      <c r="F56" s="545"/>
      <c r="G56" s="545"/>
      <c r="H56" s="545"/>
      <c r="I56" s="545"/>
      <c r="J56" s="545"/>
      <c r="K56" s="545"/>
      <c r="L56" s="545"/>
      <c r="M56" s="545"/>
      <c r="N56" s="546"/>
      <c r="O56" s="135"/>
      <c r="P56" s="544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6"/>
      <c r="AC56" s="544"/>
      <c r="AD56" s="545"/>
      <c r="AE56" s="545"/>
      <c r="AF56" s="545"/>
      <c r="AG56" s="545"/>
      <c r="AH56" s="546"/>
      <c r="AI56" s="544"/>
      <c r="AJ56" s="545"/>
      <c r="AK56" s="545"/>
      <c r="AL56" s="545"/>
      <c r="AM56" s="545"/>
      <c r="AN56" s="545"/>
      <c r="AO56" s="546"/>
      <c r="AP56" s="26" t="s">
        <v>17</v>
      </c>
      <c r="AQ56" s="25"/>
      <c r="AR56" s="25"/>
      <c r="AS56" s="2"/>
      <c r="AT56" s="593" t="s">
        <v>57</v>
      </c>
      <c r="AU56" s="594"/>
      <c r="AV56" s="7"/>
      <c r="AW56" s="6"/>
      <c r="AX56" s="6"/>
      <c r="AY56" s="6"/>
      <c r="AZ56" s="6"/>
      <c r="BA56" s="6"/>
    </row>
    <row r="57" spans="1:54" ht="10.5" customHeight="1">
      <c r="A57" s="1" t="s">
        <v>78</v>
      </c>
      <c r="B57" s="4" t="s">
        <v>79</v>
      </c>
      <c r="C57" s="4" t="s">
        <v>9</v>
      </c>
      <c r="D57" s="560">
        <f>D23</f>
        <v>0</v>
      </c>
      <c r="E57" s="561"/>
      <c r="F57" s="103"/>
      <c r="G57" s="560">
        <f>G23</f>
        <v>0</v>
      </c>
      <c r="H57" s="561"/>
      <c r="I57" s="103"/>
      <c r="J57" s="560">
        <f>J23</f>
        <v>0</v>
      </c>
      <c r="K57" s="561"/>
      <c r="L57" s="103"/>
      <c r="M57" s="560">
        <f>M23</f>
        <v>0</v>
      </c>
      <c r="N57" s="561"/>
      <c r="O57" s="103"/>
      <c r="P57" s="560">
        <f>P23</f>
        <v>0</v>
      </c>
      <c r="Q57" s="561"/>
      <c r="R57" s="103"/>
      <c r="S57" s="560">
        <f>S23</f>
        <v>0</v>
      </c>
      <c r="T57" s="561"/>
      <c r="U57" s="103"/>
      <c r="V57" s="560"/>
      <c r="W57" s="561"/>
      <c r="X57" s="103"/>
      <c r="Y57" s="560" t="str">
        <f>Y23</f>
        <v>Блины с  повидлом</v>
      </c>
      <c r="Z57" s="561"/>
      <c r="AA57" s="103"/>
      <c r="AB57" s="535" t="str">
        <f>AB23</f>
        <v>Борщ с мясом и сметаной</v>
      </c>
      <c r="AC57" s="536"/>
      <c r="AD57" s="103"/>
      <c r="AE57" s="535" t="str">
        <f>AE23</f>
        <v>Зраза мясная ленивая</v>
      </c>
      <c r="AF57" s="536"/>
      <c r="AG57" s="514"/>
      <c r="AH57" s="535" t="str">
        <f>AH23</f>
        <v>Сложный гарнир</v>
      </c>
      <c r="AI57" s="536"/>
      <c r="AJ57" s="514"/>
      <c r="AK57" s="535" t="str">
        <f>AK23</f>
        <v>Хлеб пшеничный/ржаной</v>
      </c>
      <c r="AL57" s="536"/>
      <c r="AM57" s="514"/>
      <c r="AN57" s="535" t="str">
        <f>AN23</f>
        <v>сок</v>
      </c>
      <c r="AO57" s="536"/>
      <c r="AP57" s="560"/>
      <c r="AQ57" s="561"/>
      <c r="AR57" s="560"/>
      <c r="AS57" s="561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62"/>
      <c r="E58" s="563"/>
      <c r="F58" s="104"/>
      <c r="G58" s="562"/>
      <c r="H58" s="563"/>
      <c r="I58" s="104"/>
      <c r="J58" s="562"/>
      <c r="K58" s="563"/>
      <c r="L58" s="104"/>
      <c r="M58" s="562"/>
      <c r="N58" s="563"/>
      <c r="O58" s="104"/>
      <c r="P58" s="562"/>
      <c r="Q58" s="563"/>
      <c r="R58" s="104"/>
      <c r="S58" s="562"/>
      <c r="T58" s="563"/>
      <c r="U58" s="104"/>
      <c r="V58" s="562"/>
      <c r="W58" s="563"/>
      <c r="X58" s="104"/>
      <c r="Y58" s="562"/>
      <c r="Z58" s="563"/>
      <c r="AA58" s="104"/>
      <c r="AB58" s="537"/>
      <c r="AC58" s="538"/>
      <c r="AD58" s="104"/>
      <c r="AE58" s="537"/>
      <c r="AF58" s="538"/>
      <c r="AG58" s="515"/>
      <c r="AH58" s="537"/>
      <c r="AI58" s="538"/>
      <c r="AJ58" s="515"/>
      <c r="AK58" s="537"/>
      <c r="AL58" s="538"/>
      <c r="AM58" s="515"/>
      <c r="AN58" s="537"/>
      <c r="AO58" s="538"/>
      <c r="AP58" s="562"/>
      <c r="AQ58" s="563"/>
      <c r="AR58" s="562"/>
      <c r="AS58" s="563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64"/>
      <c r="E59" s="565"/>
      <c r="F59" s="105"/>
      <c r="G59" s="564"/>
      <c r="H59" s="565"/>
      <c r="I59" s="105"/>
      <c r="J59" s="564"/>
      <c r="K59" s="565"/>
      <c r="L59" s="105"/>
      <c r="M59" s="564"/>
      <c r="N59" s="565"/>
      <c r="O59" s="105"/>
      <c r="P59" s="564"/>
      <c r="Q59" s="565"/>
      <c r="R59" s="105"/>
      <c r="S59" s="564"/>
      <c r="T59" s="565"/>
      <c r="U59" s="105"/>
      <c r="V59" s="564"/>
      <c r="W59" s="565"/>
      <c r="X59" s="105"/>
      <c r="Y59" s="564"/>
      <c r="Z59" s="565"/>
      <c r="AA59" s="105"/>
      <c r="AB59" s="539"/>
      <c r="AC59" s="540"/>
      <c r="AD59" s="105"/>
      <c r="AE59" s="539"/>
      <c r="AF59" s="540"/>
      <c r="AG59" s="516"/>
      <c r="AH59" s="539"/>
      <c r="AI59" s="540"/>
      <c r="AJ59" s="516"/>
      <c r="AK59" s="539"/>
      <c r="AL59" s="540"/>
      <c r="AM59" s="516"/>
      <c r="AN59" s="539"/>
      <c r="AO59" s="540"/>
      <c r="AP59" s="564"/>
      <c r="AQ59" s="565"/>
      <c r="AR59" s="564"/>
      <c r="AS59" s="565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503">
        <v>20</v>
      </c>
      <c r="AC60" s="504">
        <v>21</v>
      </c>
      <c r="AD60" s="27"/>
      <c r="AE60" s="504">
        <v>22</v>
      </c>
      <c r="AF60" s="504">
        <v>23</v>
      </c>
      <c r="AG60" s="504"/>
      <c r="AH60" s="504">
        <v>24</v>
      </c>
      <c r="AI60" s="504">
        <v>25</v>
      </c>
      <c r="AJ60" s="504"/>
      <c r="AK60" s="504">
        <v>26</v>
      </c>
      <c r="AL60" s="504">
        <v>27</v>
      </c>
      <c r="AM60" s="504"/>
      <c r="AN60" s="504">
        <v>28</v>
      </c>
      <c r="AO60" s="504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22" t="s">
        <v>36</v>
      </c>
      <c r="B61" s="10"/>
      <c r="C61" s="108" t="s">
        <v>221</v>
      </c>
      <c r="D61" s="97"/>
      <c r="E61" s="97"/>
      <c r="F61" s="245">
        <f>E61*AU61</f>
        <v>0</v>
      </c>
      <c r="G61" s="245"/>
      <c r="H61" s="245"/>
      <c r="I61" s="245">
        <f>H61*AU61</f>
        <v>0</v>
      </c>
      <c r="J61" s="245"/>
      <c r="K61" s="245"/>
      <c r="L61" s="245">
        <f>K61*AU61</f>
        <v>0</v>
      </c>
      <c r="M61" s="245"/>
      <c r="N61" s="245"/>
      <c r="O61" s="245">
        <f>N61*AU61</f>
        <v>0</v>
      </c>
      <c r="P61" s="245"/>
      <c r="Q61" s="245"/>
      <c r="R61" s="245"/>
      <c r="S61" s="245"/>
      <c r="T61" s="245"/>
      <c r="U61" s="245">
        <f>T61*AU61</f>
        <v>0</v>
      </c>
      <c r="V61" s="245"/>
      <c r="W61" s="245"/>
      <c r="X61" s="245">
        <f>W61*AU61</f>
        <v>0</v>
      </c>
      <c r="Y61" s="245"/>
      <c r="Z61" s="245"/>
      <c r="AA61" s="245">
        <f>Z61*AU61</f>
        <v>0</v>
      </c>
      <c r="AB61" s="509"/>
      <c r="AC61" s="510"/>
      <c r="AD61" s="245">
        <f>AC61*AU61</f>
        <v>0</v>
      </c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303"/>
      <c r="AQ61" s="303"/>
      <c r="AR61" s="245"/>
      <c r="AS61" s="245"/>
      <c r="AT61" s="163">
        <f>E61+H61+K61+N61+Q61+T61+W61+Z61+AC61+AF61+AI61+AL61+AO61+AQ61+AS61</f>
        <v>0</v>
      </c>
      <c r="AU61" s="500"/>
      <c r="AV61" s="88">
        <f>AT61*AU61</f>
        <v>0</v>
      </c>
      <c r="AW61" s="6"/>
      <c r="AX61" s="6"/>
      <c r="AY61" s="6"/>
      <c r="AZ61" s="6"/>
      <c r="BA61" s="6"/>
    </row>
    <row r="62" spans="1:54" ht="35.1" customHeight="1">
      <c r="A62" s="523" t="s">
        <v>38</v>
      </c>
      <c r="B62" s="8"/>
      <c r="C62" s="108" t="s">
        <v>221</v>
      </c>
      <c r="D62" s="95"/>
      <c r="E62" s="95"/>
      <c r="F62" s="245">
        <f t="shared" ref="F62:F93" si="10">E62*AU62</f>
        <v>0</v>
      </c>
      <c r="G62" s="244"/>
      <c r="H62" s="244"/>
      <c r="I62" s="245">
        <f t="shared" ref="I62:I92" si="11">H62*AU62</f>
        <v>0</v>
      </c>
      <c r="J62" s="244"/>
      <c r="K62" s="244"/>
      <c r="L62" s="245">
        <f t="shared" ref="L62:L94" si="12">K62*AU62</f>
        <v>0</v>
      </c>
      <c r="M62" s="244"/>
      <c r="N62" s="244"/>
      <c r="O62" s="245">
        <f t="shared" ref="O62:O91" si="13">N62*AU62</f>
        <v>0</v>
      </c>
      <c r="P62" s="244"/>
      <c r="Q62" s="244"/>
      <c r="R62" s="245"/>
      <c r="S62" s="244"/>
      <c r="T62" s="244"/>
      <c r="U62" s="245">
        <f t="shared" ref="U62:U94" si="14">T62*AU62</f>
        <v>0</v>
      </c>
      <c r="V62" s="244"/>
      <c r="W62" s="244"/>
      <c r="X62" s="245">
        <f t="shared" ref="X62:X92" si="15">W62*AU62</f>
        <v>0</v>
      </c>
      <c r="Y62" s="244"/>
      <c r="Z62" s="244"/>
      <c r="AA62" s="245">
        <f t="shared" ref="AA62:AA94" si="16">Z62*AU62</f>
        <v>0</v>
      </c>
      <c r="AB62" s="403"/>
      <c r="AC62" s="508"/>
      <c r="AD62" s="245">
        <f t="shared" ref="AD62:AD92" si="17">AC62*AU62</f>
        <v>0</v>
      </c>
      <c r="AE62" s="403"/>
      <c r="AF62" s="403"/>
      <c r="AG62" s="509"/>
      <c r="AH62" s="403"/>
      <c r="AI62" s="403"/>
      <c r="AJ62" s="509"/>
      <c r="AK62" s="403"/>
      <c r="AL62" s="403"/>
      <c r="AM62" s="509"/>
      <c r="AN62" s="403"/>
      <c r="AO62" s="403"/>
      <c r="AP62" s="304"/>
      <c r="AQ62" s="304"/>
      <c r="AR62" s="244"/>
      <c r="AS62" s="244"/>
      <c r="AT62" s="163">
        <f t="shared" ref="AT62:AT97" si="18">E62+H62+K62+N62+Q62+T62+W62+Z62+AC62+AF62+AI62+AL62+AO62+AQ62+AS62</f>
        <v>0</v>
      </c>
      <c r="AU62" s="501">
        <v>145.5</v>
      </c>
      <c r="AV62" s="88">
        <f t="shared" ref="AV62:AV97" si="19">AT62*AU62</f>
        <v>0</v>
      </c>
      <c r="AW62" s="6"/>
      <c r="AX62" s="6"/>
      <c r="AY62" s="6"/>
      <c r="AZ62" s="6"/>
      <c r="BA62" s="6"/>
    </row>
    <row r="63" spans="1:54" ht="35.1" customHeight="1">
      <c r="A63" s="522" t="s">
        <v>39</v>
      </c>
      <c r="B63" s="5"/>
      <c r="C63" s="108" t="s">
        <v>221</v>
      </c>
      <c r="D63" s="94"/>
      <c r="E63" s="94"/>
      <c r="F63" s="245">
        <f t="shared" si="10"/>
        <v>0</v>
      </c>
      <c r="G63" s="243"/>
      <c r="H63" s="243"/>
      <c r="I63" s="245">
        <f t="shared" si="11"/>
        <v>0</v>
      </c>
      <c r="J63" s="243"/>
      <c r="K63" s="243"/>
      <c r="L63" s="245">
        <f t="shared" si="12"/>
        <v>0</v>
      </c>
      <c r="M63" s="243"/>
      <c r="N63" s="243"/>
      <c r="O63" s="245">
        <f t="shared" si="13"/>
        <v>0</v>
      </c>
      <c r="P63" s="243"/>
      <c r="Q63" s="243"/>
      <c r="R63" s="245"/>
      <c r="S63" s="243"/>
      <c r="T63" s="243"/>
      <c r="U63" s="245">
        <f t="shared" si="14"/>
        <v>0</v>
      </c>
      <c r="V63" s="243"/>
      <c r="W63" s="243"/>
      <c r="X63" s="245">
        <f t="shared" si="15"/>
        <v>0</v>
      </c>
      <c r="Y63" s="243"/>
      <c r="Z63" s="243"/>
      <c r="AA63" s="245">
        <f t="shared" si="16"/>
        <v>0</v>
      </c>
      <c r="AB63" s="402"/>
      <c r="AC63" s="507"/>
      <c r="AD63" s="245">
        <f t="shared" si="17"/>
        <v>0</v>
      </c>
      <c r="AE63" s="402"/>
      <c r="AF63" s="402"/>
      <c r="AG63" s="509"/>
      <c r="AH63" s="402"/>
      <c r="AI63" s="402"/>
      <c r="AJ63" s="509"/>
      <c r="AK63" s="402"/>
      <c r="AL63" s="402"/>
      <c r="AM63" s="509"/>
      <c r="AN63" s="402"/>
      <c r="AO63" s="402"/>
      <c r="AP63" s="305"/>
      <c r="AQ63" s="305"/>
      <c r="AR63" s="243"/>
      <c r="AS63" s="243"/>
      <c r="AT63" s="163">
        <f t="shared" si="18"/>
        <v>0</v>
      </c>
      <c r="AU63" s="502"/>
      <c r="AV63" s="88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337" t="s">
        <v>40</v>
      </c>
      <c r="B64" s="5"/>
      <c r="C64" s="108" t="s">
        <v>221</v>
      </c>
      <c r="D64" s="94"/>
      <c r="E64" s="94">
        <f>D64*D27</f>
        <v>0</v>
      </c>
      <c r="F64" s="245">
        <f t="shared" si="10"/>
        <v>0</v>
      </c>
      <c r="G64" s="243"/>
      <c r="H64" s="243"/>
      <c r="I64" s="245">
        <f t="shared" si="11"/>
        <v>0</v>
      </c>
      <c r="J64" s="243"/>
      <c r="K64" s="243"/>
      <c r="L64" s="245">
        <f t="shared" si="12"/>
        <v>0</v>
      </c>
      <c r="M64" s="243"/>
      <c r="N64" s="243"/>
      <c r="O64" s="245">
        <f t="shared" si="13"/>
        <v>0</v>
      </c>
      <c r="P64" s="243"/>
      <c r="Q64" s="243"/>
      <c r="R64" s="245"/>
      <c r="S64" s="243"/>
      <c r="T64" s="243"/>
      <c r="U64" s="245">
        <f t="shared" si="14"/>
        <v>0</v>
      </c>
      <c r="V64" s="243"/>
      <c r="W64" s="243"/>
      <c r="X64" s="245">
        <f t="shared" si="15"/>
        <v>0</v>
      </c>
      <c r="Y64" s="243"/>
      <c r="Z64" s="243"/>
      <c r="AA64" s="245">
        <f t="shared" si="16"/>
        <v>0</v>
      </c>
      <c r="AB64" s="402"/>
      <c r="AC64" s="507"/>
      <c r="AD64" s="245">
        <f t="shared" si="17"/>
        <v>0</v>
      </c>
      <c r="AE64" s="402"/>
      <c r="AF64" s="402"/>
      <c r="AG64" s="509"/>
      <c r="AH64" s="402"/>
      <c r="AI64" s="402"/>
      <c r="AJ64" s="509"/>
      <c r="AK64" s="402"/>
      <c r="AL64" s="402"/>
      <c r="AM64" s="509"/>
      <c r="AN64" s="402"/>
      <c r="AO64" s="402"/>
      <c r="AP64" s="305"/>
      <c r="AQ64" s="305"/>
      <c r="AR64" s="243"/>
      <c r="AS64" s="243"/>
      <c r="AT64" s="164">
        <f t="shared" si="18"/>
        <v>0</v>
      </c>
      <c r="AU64" s="502">
        <v>75</v>
      </c>
      <c r="AV64" s="88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337" t="s">
        <v>41</v>
      </c>
      <c r="B65" s="5"/>
      <c r="C65" s="108" t="s">
        <v>221</v>
      </c>
      <c r="D65" s="94"/>
      <c r="E65" s="94"/>
      <c r="F65" s="245">
        <f t="shared" si="10"/>
        <v>0</v>
      </c>
      <c r="G65" s="243"/>
      <c r="H65" s="243"/>
      <c r="I65" s="245">
        <f t="shared" si="11"/>
        <v>0</v>
      </c>
      <c r="J65" s="243"/>
      <c r="K65" s="243"/>
      <c r="L65" s="245">
        <f t="shared" si="12"/>
        <v>0</v>
      </c>
      <c r="M65" s="243"/>
      <c r="N65" s="243"/>
      <c r="O65" s="245">
        <f t="shared" si="13"/>
        <v>0</v>
      </c>
      <c r="P65" s="243"/>
      <c r="Q65" s="243"/>
      <c r="R65" s="245"/>
      <c r="S65" s="243"/>
      <c r="T65" s="243"/>
      <c r="U65" s="245">
        <f t="shared" si="14"/>
        <v>0</v>
      </c>
      <c r="V65" s="243"/>
      <c r="W65" s="243"/>
      <c r="X65" s="245">
        <f t="shared" si="15"/>
        <v>0</v>
      </c>
      <c r="Y65" s="243"/>
      <c r="Z65" s="243"/>
      <c r="AA65" s="245">
        <f t="shared" si="16"/>
        <v>0</v>
      </c>
      <c r="AB65" s="402"/>
      <c r="AC65" s="507"/>
      <c r="AD65" s="245">
        <f t="shared" si="17"/>
        <v>0</v>
      </c>
      <c r="AE65" s="402"/>
      <c r="AF65" s="402"/>
      <c r="AG65" s="509"/>
      <c r="AH65" s="402"/>
      <c r="AI65" s="402"/>
      <c r="AJ65" s="509"/>
      <c r="AK65" s="402"/>
      <c r="AL65" s="402"/>
      <c r="AM65" s="509"/>
      <c r="AN65" s="402"/>
      <c r="AO65" s="402"/>
      <c r="AP65" s="305"/>
      <c r="AQ65" s="305"/>
      <c r="AR65" s="243"/>
      <c r="AS65" s="243"/>
      <c r="AT65" s="163">
        <f t="shared" si="18"/>
        <v>0</v>
      </c>
      <c r="AU65" s="502"/>
      <c r="AV65" s="88">
        <f t="shared" si="19"/>
        <v>0</v>
      </c>
      <c r="AW65" s="6"/>
      <c r="AX65" s="6"/>
      <c r="AY65" s="6"/>
      <c r="AZ65" s="6"/>
      <c r="BA65" s="6"/>
      <c r="BB65" s="6"/>
    </row>
    <row r="66" spans="1:54" ht="85.5" customHeight="1">
      <c r="A66" s="337" t="s">
        <v>42</v>
      </c>
      <c r="B66" s="5"/>
      <c r="C66" s="108" t="s">
        <v>221</v>
      </c>
      <c r="D66" s="94"/>
      <c r="E66" s="94"/>
      <c r="F66" s="245">
        <f t="shared" si="10"/>
        <v>0</v>
      </c>
      <c r="G66" s="243"/>
      <c r="H66" s="243"/>
      <c r="I66" s="245">
        <f t="shared" si="11"/>
        <v>0</v>
      </c>
      <c r="J66" s="243"/>
      <c r="K66" s="243"/>
      <c r="L66" s="245">
        <f t="shared" si="12"/>
        <v>0</v>
      </c>
      <c r="M66" s="243"/>
      <c r="N66" s="243"/>
      <c r="O66" s="245">
        <f t="shared" si="13"/>
        <v>0</v>
      </c>
      <c r="P66" s="243"/>
      <c r="Q66" s="243"/>
      <c r="R66" s="245"/>
      <c r="S66" s="243"/>
      <c r="T66" s="243"/>
      <c r="U66" s="245">
        <f t="shared" si="14"/>
        <v>0</v>
      </c>
      <c r="V66" s="243"/>
      <c r="W66" s="243"/>
      <c r="X66" s="245">
        <f t="shared" si="15"/>
        <v>0</v>
      </c>
      <c r="Y66" s="243"/>
      <c r="Z66" s="243"/>
      <c r="AA66" s="245">
        <f t="shared" si="16"/>
        <v>0</v>
      </c>
      <c r="AB66" s="402"/>
      <c r="AC66" s="507"/>
      <c r="AD66" s="245">
        <f t="shared" si="17"/>
        <v>0</v>
      </c>
      <c r="AE66" s="402"/>
      <c r="AF66" s="402"/>
      <c r="AG66" s="509"/>
      <c r="AH66" s="402"/>
      <c r="AI66" s="402"/>
      <c r="AJ66" s="509"/>
      <c r="AK66" s="402"/>
      <c r="AL66" s="402"/>
      <c r="AM66" s="509"/>
      <c r="AN66" s="402"/>
      <c r="AO66" s="402"/>
      <c r="AP66" s="305"/>
      <c r="AQ66" s="305"/>
      <c r="AR66" s="243"/>
      <c r="AS66" s="243"/>
      <c r="AT66" s="164">
        <f t="shared" si="18"/>
        <v>0</v>
      </c>
      <c r="AU66" s="502"/>
      <c r="AV66" s="88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337" t="s">
        <v>257</v>
      </c>
      <c r="B67" s="5"/>
      <c r="C67" s="108" t="s">
        <v>221</v>
      </c>
      <c r="D67" s="94"/>
      <c r="E67" s="94"/>
      <c r="F67" s="245">
        <f t="shared" si="10"/>
        <v>0</v>
      </c>
      <c r="G67" s="243"/>
      <c r="H67" s="243"/>
      <c r="I67" s="245">
        <f t="shared" si="11"/>
        <v>0</v>
      </c>
      <c r="J67" s="243"/>
      <c r="K67" s="243"/>
      <c r="L67" s="245">
        <f t="shared" si="12"/>
        <v>0</v>
      </c>
      <c r="M67" s="243"/>
      <c r="N67" s="243"/>
      <c r="O67" s="245">
        <f t="shared" si="13"/>
        <v>0</v>
      </c>
      <c r="P67" s="243"/>
      <c r="Q67" s="243"/>
      <c r="R67" s="245"/>
      <c r="S67" s="243"/>
      <c r="T67" s="243"/>
      <c r="U67" s="245">
        <f t="shared" si="14"/>
        <v>0</v>
      </c>
      <c r="V67" s="243"/>
      <c r="W67" s="243"/>
      <c r="X67" s="245">
        <f t="shared" si="15"/>
        <v>0</v>
      </c>
      <c r="Y67" s="243"/>
      <c r="Z67" s="243"/>
      <c r="AA67" s="245">
        <f t="shared" si="16"/>
        <v>0</v>
      </c>
      <c r="AB67" s="402"/>
      <c r="AC67" s="507"/>
      <c r="AD67" s="245">
        <f t="shared" si="17"/>
        <v>0</v>
      </c>
      <c r="AE67" s="402"/>
      <c r="AF67" s="402"/>
      <c r="AG67" s="509"/>
      <c r="AH67" s="402"/>
      <c r="AI67" s="402"/>
      <c r="AJ67" s="509"/>
      <c r="AK67" s="402"/>
      <c r="AL67" s="402"/>
      <c r="AM67" s="509"/>
      <c r="AN67" s="402"/>
      <c r="AO67" s="402"/>
      <c r="AP67" s="305"/>
      <c r="AQ67" s="305"/>
      <c r="AR67" s="243"/>
      <c r="AS67" s="243"/>
      <c r="AT67" s="163">
        <f t="shared" si="18"/>
        <v>0</v>
      </c>
      <c r="AU67" s="502">
        <v>73.5</v>
      </c>
      <c r="AV67" s="88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337" t="s">
        <v>43</v>
      </c>
      <c r="B68" s="5"/>
      <c r="C68" s="108" t="s">
        <v>221</v>
      </c>
      <c r="D68" s="94"/>
      <c r="E68" s="94"/>
      <c r="F68" s="245">
        <f t="shared" si="10"/>
        <v>0</v>
      </c>
      <c r="G68" s="243"/>
      <c r="H68" s="243"/>
      <c r="I68" s="245">
        <f t="shared" si="11"/>
        <v>0</v>
      </c>
      <c r="J68" s="243"/>
      <c r="K68" s="243"/>
      <c r="L68" s="245">
        <f t="shared" si="12"/>
        <v>0</v>
      </c>
      <c r="M68" s="243"/>
      <c r="N68" s="243"/>
      <c r="O68" s="245">
        <f t="shared" si="13"/>
        <v>0</v>
      </c>
      <c r="P68" s="243"/>
      <c r="Q68" s="243"/>
      <c r="R68" s="245"/>
      <c r="S68" s="243"/>
      <c r="T68" s="243"/>
      <c r="U68" s="245">
        <f t="shared" si="14"/>
        <v>0</v>
      </c>
      <c r="V68" s="243"/>
      <c r="W68" s="243"/>
      <c r="X68" s="245">
        <f t="shared" si="15"/>
        <v>0</v>
      </c>
      <c r="Y68" s="243"/>
      <c r="Z68" s="243"/>
      <c r="AA68" s="245">
        <f t="shared" si="16"/>
        <v>0</v>
      </c>
      <c r="AB68" s="402"/>
      <c r="AC68" s="507"/>
      <c r="AD68" s="245">
        <f t="shared" si="17"/>
        <v>0</v>
      </c>
      <c r="AE68" s="402"/>
      <c r="AF68" s="402"/>
      <c r="AG68" s="509"/>
      <c r="AH68" s="402"/>
      <c r="AI68" s="402"/>
      <c r="AJ68" s="509"/>
      <c r="AK68" s="402"/>
      <c r="AL68" s="402"/>
      <c r="AM68" s="509"/>
      <c r="AN68" s="402"/>
      <c r="AO68" s="402"/>
      <c r="AP68" s="305"/>
      <c r="AQ68" s="305"/>
      <c r="AR68" s="243"/>
      <c r="AS68" s="243"/>
      <c r="AT68" s="163">
        <f t="shared" si="18"/>
        <v>0</v>
      </c>
      <c r="AU68" s="502"/>
      <c r="AV68" s="88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337" t="s">
        <v>219</v>
      </c>
      <c r="B69" s="5"/>
      <c r="C69" s="108" t="s">
        <v>221</v>
      </c>
      <c r="D69" s="94"/>
      <c r="E69" s="94"/>
      <c r="F69" s="245">
        <f t="shared" si="10"/>
        <v>0</v>
      </c>
      <c r="G69" s="243"/>
      <c r="H69" s="243"/>
      <c r="I69" s="245">
        <f t="shared" si="11"/>
        <v>0</v>
      </c>
      <c r="J69" s="243"/>
      <c r="K69" s="243"/>
      <c r="L69" s="245">
        <f t="shared" si="12"/>
        <v>0</v>
      </c>
      <c r="M69" s="243"/>
      <c r="N69" s="243"/>
      <c r="O69" s="245">
        <f t="shared" si="13"/>
        <v>0</v>
      </c>
      <c r="P69" s="243"/>
      <c r="Q69" s="243"/>
      <c r="R69" s="245"/>
      <c r="S69" s="243"/>
      <c r="T69" s="243"/>
      <c r="U69" s="245">
        <f t="shared" si="14"/>
        <v>0</v>
      </c>
      <c r="V69" s="243"/>
      <c r="W69" s="243"/>
      <c r="X69" s="245">
        <f t="shared" si="15"/>
        <v>0</v>
      </c>
      <c r="Y69" s="243"/>
      <c r="Z69" s="243"/>
      <c r="AA69" s="245">
        <f t="shared" si="16"/>
        <v>0</v>
      </c>
      <c r="AB69" s="402"/>
      <c r="AC69" s="507"/>
      <c r="AD69" s="245">
        <f t="shared" si="17"/>
        <v>0</v>
      </c>
      <c r="AE69" s="402"/>
      <c r="AF69" s="402"/>
      <c r="AG69" s="509"/>
      <c r="AH69" s="402"/>
      <c r="AI69" s="402"/>
      <c r="AJ69" s="509"/>
      <c r="AK69" s="402"/>
      <c r="AL69" s="402"/>
      <c r="AM69" s="509"/>
      <c r="AN69" s="402"/>
      <c r="AO69" s="402"/>
      <c r="AP69" s="305"/>
      <c r="AQ69" s="305"/>
      <c r="AR69" s="243"/>
      <c r="AS69" s="243"/>
      <c r="AT69" s="163">
        <f t="shared" si="18"/>
        <v>0</v>
      </c>
      <c r="AU69" s="502"/>
      <c r="AV69" s="88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337" t="s">
        <v>44</v>
      </c>
      <c r="B70" s="5"/>
      <c r="C70" s="108" t="s">
        <v>221</v>
      </c>
      <c r="D70" s="94"/>
      <c r="E70" s="94"/>
      <c r="F70" s="245">
        <f t="shared" si="10"/>
        <v>0</v>
      </c>
      <c r="G70" s="243"/>
      <c r="H70" s="243"/>
      <c r="I70" s="245">
        <f t="shared" si="11"/>
        <v>0</v>
      </c>
      <c r="J70" s="243"/>
      <c r="K70" s="243"/>
      <c r="L70" s="245">
        <f t="shared" si="12"/>
        <v>0</v>
      </c>
      <c r="M70" s="243"/>
      <c r="N70" s="243"/>
      <c r="O70" s="245">
        <f t="shared" si="13"/>
        <v>0</v>
      </c>
      <c r="P70" s="243"/>
      <c r="Q70" s="243"/>
      <c r="R70" s="245"/>
      <c r="S70" s="243"/>
      <c r="T70" s="243"/>
      <c r="U70" s="245">
        <f t="shared" si="14"/>
        <v>0</v>
      </c>
      <c r="V70" s="243"/>
      <c r="W70" s="243"/>
      <c r="X70" s="245">
        <f t="shared" si="15"/>
        <v>0</v>
      </c>
      <c r="Y70" s="243"/>
      <c r="Z70" s="243"/>
      <c r="AA70" s="245">
        <f t="shared" si="16"/>
        <v>0</v>
      </c>
      <c r="AB70" s="402"/>
      <c r="AC70" s="507"/>
      <c r="AD70" s="245">
        <f t="shared" si="17"/>
        <v>0</v>
      </c>
      <c r="AE70" s="402"/>
      <c r="AF70" s="402"/>
      <c r="AG70" s="509"/>
      <c r="AH70" s="402"/>
      <c r="AI70" s="402"/>
      <c r="AJ70" s="509"/>
      <c r="AK70" s="402"/>
      <c r="AL70" s="402"/>
      <c r="AM70" s="509"/>
      <c r="AN70" s="402"/>
      <c r="AO70" s="402"/>
      <c r="AP70" s="305"/>
      <c r="AQ70" s="305"/>
      <c r="AR70" s="243"/>
      <c r="AS70" s="243"/>
      <c r="AT70" s="163">
        <f t="shared" si="18"/>
        <v>0</v>
      </c>
      <c r="AU70" s="502"/>
      <c r="AV70" s="88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337" t="s">
        <v>45</v>
      </c>
      <c r="B71" s="5"/>
      <c r="C71" s="108" t="s">
        <v>221</v>
      </c>
      <c r="D71" s="94"/>
      <c r="E71" s="94">
        <f>D71*D27</f>
        <v>0</v>
      </c>
      <c r="F71" s="245">
        <f t="shared" si="10"/>
        <v>0</v>
      </c>
      <c r="G71" s="243"/>
      <c r="H71" s="243"/>
      <c r="I71" s="245">
        <f t="shared" si="11"/>
        <v>0</v>
      </c>
      <c r="J71" s="243"/>
      <c r="K71" s="243">
        <f>J71*J27</f>
        <v>0</v>
      </c>
      <c r="L71" s="245">
        <f t="shared" si="12"/>
        <v>0</v>
      </c>
      <c r="M71" s="243"/>
      <c r="N71" s="243"/>
      <c r="O71" s="245">
        <f t="shared" si="13"/>
        <v>0</v>
      </c>
      <c r="P71" s="243"/>
      <c r="Q71" s="243">
        <f>P71*P27</f>
        <v>0</v>
      </c>
      <c r="R71" s="245"/>
      <c r="S71" s="294"/>
      <c r="T71" s="294">
        <f>S71*S27</f>
        <v>0</v>
      </c>
      <c r="U71" s="296">
        <f t="shared" si="14"/>
        <v>0</v>
      </c>
      <c r="V71" s="294"/>
      <c r="W71" s="294"/>
      <c r="X71" s="296">
        <f t="shared" si="15"/>
        <v>0</v>
      </c>
      <c r="Y71" s="294">
        <v>1E-3</v>
      </c>
      <c r="Z71" s="294">
        <f>Y71*Y27</f>
        <v>0.1</v>
      </c>
      <c r="AA71" s="245">
        <f t="shared" si="16"/>
        <v>8.85</v>
      </c>
      <c r="AB71" s="402">
        <v>3.8E-3</v>
      </c>
      <c r="AC71" s="507">
        <f>AB71*AB27</f>
        <v>7.5999999999999998E-2</v>
      </c>
      <c r="AD71" s="245">
        <f t="shared" si="17"/>
        <v>6.726</v>
      </c>
      <c r="AE71" s="402"/>
      <c r="AF71" s="402"/>
      <c r="AG71" s="509"/>
      <c r="AH71" s="402">
        <v>8.0000000000000004E-4</v>
      </c>
      <c r="AI71" s="402">
        <f>AH71*AH27</f>
        <v>8.5600000000000009E-2</v>
      </c>
      <c r="AJ71" s="509"/>
      <c r="AK71" s="402"/>
      <c r="AL71" s="402"/>
      <c r="AM71" s="509"/>
      <c r="AN71" s="402"/>
      <c r="AO71" s="402">
        <f>AN71*AN27</f>
        <v>0</v>
      </c>
      <c r="AP71" s="305"/>
      <c r="AQ71" s="305"/>
      <c r="AR71" s="243"/>
      <c r="AS71" s="243"/>
      <c r="AT71" s="164">
        <f>E71+H71+K71+N71+Q71+T71+W71+Z71+AC71+AF71+AI71+AL71+AO71+AQ71+AS71</f>
        <v>0.2616</v>
      </c>
      <c r="AU71" s="502">
        <v>88.5</v>
      </c>
      <c r="AV71" s="88">
        <f t="shared" si="19"/>
        <v>23.151599999999998</v>
      </c>
      <c r="AW71" s="6"/>
      <c r="AX71" s="6"/>
      <c r="AY71" s="6"/>
      <c r="AZ71" s="6"/>
      <c r="BA71" s="6"/>
      <c r="BB71" s="6"/>
    </row>
    <row r="72" spans="1:54" ht="35.1" customHeight="1">
      <c r="A72" s="337" t="s">
        <v>46</v>
      </c>
      <c r="B72" s="5"/>
      <c r="C72" s="108" t="s">
        <v>221</v>
      </c>
      <c r="D72" s="94"/>
      <c r="E72" s="94"/>
      <c r="F72" s="245">
        <f t="shared" si="10"/>
        <v>0</v>
      </c>
      <c r="G72" s="243"/>
      <c r="H72" s="243"/>
      <c r="I72" s="245">
        <f t="shared" si="11"/>
        <v>0</v>
      </c>
      <c r="J72" s="243"/>
      <c r="K72" s="243"/>
      <c r="L72" s="245">
        <f t="shared" si="12"/>
        <v>0</v>
      </c>
      <c r="M72" s="243"/>
      <c r="N72" s="243"/>
      <c r="O72" s="245">
        <f t="shared" si="13"/>
        <v>0</v>
      </c>
      <c r="P72" s="243"/>
      <c r="Q72" s="243"/>
      <c r="R72" s="245"/>
      <c r="S72" s="294"/>
      <c r="T72" s="294"/>
      <c r="U72" s="296">
        <f t="shared" si="14"/>
        <v>0</v>
      </c>
      <c r="V72" s="294"/>
      <c r="W72" s="294"/>
      <c r="X72" s="296">
        <f t="shared" si="15"/>
        <v>0</v>
      </c>
      <c r="Y72" s="294"/>
      <c r="Z72" s="294"/>
      <c r="AA72" s="245">
        <f t="shared" si="16"/>
        <v>0</v>
      </c>
      <c r="AB72" s="402"/>
      <c r="AC72" s="507"/>
      <c r="AD72" s="245">
        <f t="shared" si="17"/>
        <v>0</v>
      </c>
      <c r="AE72" s="402"/>
      <c r="AF72" s="402"/>
      <c r="AG72" s="509"/>
      <c r="AH72" s="402"/>
      <c r="AI72" s="402"/>
      <c r="AJ72" s="509"/>
      <c r="AK72" s="402"/>
      <c r="AL72" s="402"/>
      <c r="AM72" s="509"/>
      <c r="AN72" s="402"/>
      <c r="AO72" s="402"/>
      <c r="AP72" s="305"/>
      <c r="AQ72" s="305"/>
      <c r="AR72" s="243"/>
      <c r="AS72" s="243"/>
      <c r="AT72" s="163">
        <f t="shared" si="18"/>
        <v>0</v>
      </c>
      <c r="AU72" s="502"/>
      <c r="AV72" s="88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337" t="s">
        <v>243</v>
      </c>
      <c r="B73" s="5"/>
      <c r="C73" s="108" t="s">
        <v>221</v>
      </c>
      <c r="D73" s="94"/>
      <c r="E73" s="94"/>
      <c r="F73" s="245">
        <f t="shared" si="10"/>
        <v>0</v>
      </c>
      <c r="G73" s="243"/>
      <c r="H73" s="243"/>
      <c r="I73" s="245">
        <f t="shared" si="11"/>
        <v>0</v>
      </c>
      <c r="J73" s="243"/>
      <c r="K73" s="243"/>
      <c r="L73" s="245">
        <f t="shared" si="12"/>
        <v>0</v>
      </c>
      <c r="M73" s="243"/>
      <c r="N73" s="243"/>
      <c r="O73" s="245">
        <f t="shared" si="13"/>
        <v>0</v>
      </c>
      <c r="P73" s="243"/>
      <c r="Q73" s="243"/>
      <c r="R73" s="245"/>
      <c r="S73" s="294"/>
      <c r="T73" s="294"/>
      <c r="U73" s="296">
        <f t="shared" si="14"/>
        <v>0</v>
      </c>
      <c r="V73" s="294"/>
      <c r="W73" s="294"/>
      <c r="X73" s="296">
        <f t="shared" si="15"/>
        <v>0</v>
      </c>
      <c r="Y73" s="294"/>
      <c r="Z73" s="294">
        <f>Y73*Y27</f>
        <v>0</v>
      </c>
      <c r="AA73" s="245">
        <f t="shared" si="16"/>
        <v>0</v>
      </c>
      <c r="AB73" s="402"/>
      <c r="AC73" s="507"/>
      <c r="AD73" s="245">
        <f t="shared" si="17"/>
        <v>0</v>
      </c>
      <c r="AE73" s="402"/>
      <c r="AF73" s="402"/>
      <c r="AG73" s="509"/>
      <c r="AH73" s="402"/>
      <c r="AI73" s="402"/>
      <c r="AJ73" s="509"/>
      <c r="AK73" s="402"/>
      <c r="AL73" s="402"/>
      <c r="AM73" s="509"/>
      <c r="AN73" s="402"/>
      <c r="AO73" s="402">
        <f>AN73*AN27</f>
        <v>0</v>
      </c>
      <c r="AP73" s="305"/>
      <c r="AQ73" s="305"/>
      <c r="AR73" s="243"/>
      <c r="AS73" s="243"/>
      <c r="AT73" s="164">
        <f t="shared" si="18"/>
        <v>0</v>
      </c>
      <c r="AU73" s="502">
        <v>135</v>
      </c>
      <c r="AV73" s="88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337" t="s">
        <v>265</v>
      </c>
      <c r="B74" s="5"/>
      <c r="C74" s="108" t="s">
        <v>221</v>
      </c>
      <c r="D74" s="94"/>
      <c r="E74" s="94"/>
      <c r="F74" s="245">
        <f t="shared" si="10"/>
        <v>0</v>
      </c>
      <c r="G74" s="243"/>
      <c r="H74" s="243"/>
      <c r="I74" s="245">
        <f t="shared" si="11"/>
        <v>0</v>
      </c>
      <c r="J74" s="243"/>
      <c r="K74" s="243"/>
      <c r="L74" s="245">
        <f t="shared" si="12"/>
        <v>0</v>
      </c>
      <c r="M74" s="243"/>
      <c r="N74" s="243"/>
      <c r="O74" s="245">
        <f t="shared" si="13"/>
        <v>0</v>
      </c>
      <c r="P74" s="243"/>
      <c r="Q74" s="243"/>
      <c r="R74" s="245"/>
      <c r="S74" s="243"/>
      <c r="T74" s="243"/>
      <c r="U74" s="245">
        <f t="shared" si="14"/>
        <v>0</v>
      </c>
      <c r="V74" s="243"/>
      <c r="W74" s="243"/>
      <c r="X74" s="245">
        <f t="shared" si="15"/>
        <v>0</v>
      </c>
      <c r="Y74" s="243"/>
      <c r="Z74" s="243"/>
      <c r="AA74" s="245">
        <f t="shared" si="16"/>
        <v>0</v>
      </c>
      <c r="AB74" s="402"/>
      <c r="AC74" s="507"/>
      <c r="AD74" s="245">
        <f t="shared" si="17"/>
        <v>0</v>
      </c>
      <c r="AE74" s="402"/>
      <c r="AF74" s="402"/>
      <c r="AG74" s="509"/>
      <c r="AH74" s="402"/>
      <c r="AI74" s="402"/>
      <c r="AJ74" s="509"/>
      <c r="AK74" s="402"/>
      <c r="AL74" s="402"/>
      <c r="AM74" s="509"/>
      <c r="AN74" s="402"/>
      <c r="AO74" s="402"/>
      <c r="AP74" s="305"/>
      <c r="AQ74" s="305"/>
      <c r="AR74" s="243"/>
      <c r="AS74" s="243"/>
      <c r="AT74" s="163">
        <f t="shared" si="18"/>
        <v>0</v>
      </c>
      <c r="AU74" s="502"/>
      <c r="AV74" s="88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337" t="s">
        <v>354</v>
      </c>
      <c r="B75" s="5"/>
      <c r="C75" s="108" t="s">
        <v>221</v>
      </c>
      <c r="D75" s="94"/>
      <c r="E75" s="94"/>
      <c r="F75" s="245">
        <f t="shared" si="10"/>
        <v>0</v>
      </c>
      <c r="G75" s="243"/>
      <c r="H75" s="243"/>
      <c r="I75" s="245">
        <f t="shared" si="11"/>
        <v>0</v>
      </c>
      <c r="J75" s="243"/>
      <c r="K75" s="243"/>
      <c r="L75" s="245">
        <f t="shared" si="12"/>
        <v>0</v>
      </c>
      <c r="M75" s="243"/>
      <c r="N75" s="243"/>
      <c r="O75" s="245">
        <f t="shared" si="13"/>
        <v>0</v>
      </c>
      <c r="P75" s="243"/>
      <c r="Q75" s="243"/>
      <c r="R75" s="245"/>
      <c r="S75" s="243"/>
      <c r="T75" s="243"/>
      <c r="U75" s="245">
        <f t="shared" si="14"/>
        <v>0</v>
      </c>
      <c r="V75" s="243"/>
      <c r="W75" s="243"/>
      <c r="X75" s="245">
        <f t="shared" si="15"/>
        <v>0</v>
      </c>
      <c r="Y75" s="243"/>
      <c r="Z75" s="243"/>
      <c r="AA75" s="245">
        <f t="shared" si="16"/>
        <v>0</v>
      </c>
      <c r="AB75" s="402"/>
      <c r="AC75" s="507"/>
      <c r="AD75" s="245">
        <f t="shared" si="17"/>
        <v>0</v>
      </c>
      <c r="AE75" s="402"/>
      <c r="AF75" s="402"/>
      <c r="AG75" s="509"/>
      <c r="AH75" s="402"/>
      <c r="AI75" s="402"/>
      <c r="AJ75" s="509"/>
      <c r="AK75" s="402"/>
      <c r="AL75" s="402"/>
      <c r="AM75" s="509"/>
      <c r="AN75" s="402"/>
      <c r="AO75" s="402"/>
      <c r="AP75" s="305"/>
      <c r="AQ75" s="305"/>
      <c r="AR75" s="243"/>
      <c r="AS75" s="243"/>
      <c r="AT75" s="163">
        <f t="shared" si="18"/>
        <v>0</v>
      </c>
      <c r="AU75" s="502">
        <v>366.6</v>
      </c>
      <c r="AV75" s="88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337" t="s">
        <v>266</v>
      </c>
      <c r="B76" s="5"/>
      <c r="C76" s="108" t="s">
        <v>221</v>
      </c>
      <c r="D76" s="94"/>
      <c r="E76" s="94"/>
      <c r="F76" s="245">
        <f t="shared" si="10"/>
        <v>0</v>
      </c>
      <c r="G76" s="243"/>
      <c r="H76" s="243"/>
      <c r="I76" s="245">
        <f t="shared" si="11"/>
        <v>0</v>
      </c>
      <c r="J76" s="243"/>
      <c r="K76" s="243"/>
      <c r="L76" s="245">
        <f t="shared" si="12"/>
        <v>0</v>
      </c>
      <c r="M76" s="243"/>
      <c r="N76" s="243"/>
      <c r="O76" s="245">
        <f t="shared" si="13"/>
        <v>0</v>
      </c>
      <c r="P76" s="243"/>
      <c r="Q76" s="243"/>
      <c r="R76" s="245"/>
      <c r="S76" s="243"/>
      <c r="T76" s="243"/>
      <c r="U76" s="245">
        <f t="shared" si="14"/>
        <v>0</v>
      </c>
      <c r="V76" s="243"/>
      <c r="W76" s="243"/>
      <c r="X76" s="245">
        <f t="shared" si="15"/>
        <v>0</v>
      </c>
      <c r="Y76" s="243"/>
      <c r="Z76" s="243"/>
      <c r="AA76" s="245">
        <f t="shared" si="16"/>
        <v>0</v>
      </c>
      <c r="AB76" s="402"/>
      <c r="AC76" s="507"/>
      <c r="AD76" s="245">
        <f t="shared" si="17"/>
        <v>0</v>
      </c>
      <c r="AE76" s="402"/>
      <c r="AF76" s="402"/>
      <c r="AG76" s="509"/>
      <c r="AH76" s="402"/>
      <c r="AI76" s="402"/>
      <c r="AJ76" s="509"/>
      <c r="AK76" s="402"/>
      <c r="AL76" s="402"/>
      <c r="AM76" s="509"/>
      <c r="AN76" s="402"/>
      <c r="AO76" s="402"/>
      <c r="AP76" s="305"/>
      <c r="AQ76" s="305"/>
      <c r="AR76" s="243"/>
      <c r="AS76" s="243"/>
      <c r="AT76" s="163">
        <f t="shared" si="18"/>
        <v>0</v>
      </c>
      <c r="AU76" s="502"/>
      <c r="AV76" s="88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337" t="s">
        <v>47</v>
      </c>
      <c r="B77" s="5"/>
      <c r="C77" s="108" t="s">
        <v>221</v>
      </c>
      <c r="D77" s="94"/>
      <c r="E77" s="94"/>
      <c r="F77" s="245">
        <f t="shared" si="10"/>
        <v>0</v>
      </c>
      <c r="G77" s="243"/>
      <c r="H77" s="243"/>
      <c r="I77" s="245">
        <f t="shared" si="11"/>
        <v>0</v>
      </c>
      <c r="J77" s="243"/>
      <c r="K77" s="243"/>
      <c r="L77" s="245">
        <f t="shared" si="12"/>
        <v>0</v>
      </c>
      <c r="M77" s="243"/>
      <c r="N77" s="243"/>
      <c r="O77" s="245">
        <f t="shared" si="13"/>
        <v>0</v>
      </c>
      <c r="P77" s="243"/>
      <c r="Q77" s="243"/>
      <c r="R77" s="245"/>
      <c r="S77" s="243"/>
      <c r="T77" s="243"/>
      <c r="U77" s="245">
        <f t="shared" si="14"/>
        <v>0</v>
      </c>
      <c r="V77" s="243"/>
      <c r="W77" s="243"/>
      <c r="X77" s="245">
        <f t="shared" si="15"/>
        <v>0</v>
      </c>
      <c r="Y77" s="243"/>
      <c r="Z77" s="243"/>
      <c r="AA77" s="245">
        <f t="shared" si="16"/>
        <v>0</v>
      </c>
      <c r="AB77" s="402"/>
      <c r="AC77" s="507"/>
      <c r="AD77" s="245">
        <f t="shared" si="17"/>
        <v>0</v>
      </c>
      <c r="AE77" s="402"/>
      <c r="AF77" s="402"/>
      <c r="AG77" s="509"/>
      <c r="AH77" s="402"/>
      <c r="AI77" s="402"/>
      <c r="AJ77" s="509"/>
      <c r="AK77" s="402"/>
      <c r="AL77" s="402"/>
      <c r="AM77" s="509"/>
      <c r="AN77" s="402"/>
      <c r="AO77" s="402"/>
      <c r="AP77" s="305"/>
      <c r="AQ77" s="305"/>
      <c r="AR77" s="243"/>
      <c r="AS77" s="243"/>
      <c r="AT77" s="163">
        <f t="shared" si="18"/>
        <v>0</v>
      </c>
      <c r="AU77" s="502"/>
      <c r="AV77" s="88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337" t="s">
        <v>355</v>
      </c>
      <c r="B78" s="5"/>
      <c r="C78" s="108" t="s">
        <v>221</v>
      </c>
      <c r="D78" s="94"/>
      <c r="E78" s="94"/>
      <c r="F78" s="245">
        <f t="shared" si="10"/>
        <v>0</v>
      </c>
      <c r="G78" s="243"/>
      <c r="H78" s="243"/>
      <c r="I78" s="245">
        <f t="shared" si="11"/>
        <v>0</v>
      </c>
      <c r="J78" s="243"/>
      <c r="K78" s="243"/>
      <c r="L78" s="245">
        <f t="shared" si="12"/>
        <v>0</v>
      </c>
      <c r="M78" s="243"/>
      <c r="N78" s="243"/>
      <c r="O78" s="245">
        <f t="shared" si="13"/>
        <v>0</v>
      </c>
      <c r="P78" s="243"/>
      <c r="Q78" s="243"/>
      <c r="R78" s="245"/>
      <c r="S78" s="243"/>
      <c r="T78" s="243"/>
      <c r="U78" s="245">
        <f t="shared" si="14"/>
        <v>0</v>
      </c>
      <c r="V78" s="243"/>
      <c r="W78" s="243"/>
      <c r="X78" s="245">
        <f t="shared" si="15"/>
        <v>0</v>
      </c>
      <c r="Y78" s="243"/>
      <c r="Z78" s="243"/>
      <c r="AA78" s="245">
        <f t="shared" si="16"/>
        <v>0</v>
      </c>
      <c r="AB78" s="402"/>
      <c r="AC78" s="507"/>
      <c r="AD78" s="245">
        <f t="shared" si="17"/>
        <v>0</v>
      </c>
      <c r="AE78" s="402"/>
      <c r="AF78" s="402"/>
      <c r="AG78" s="509"/>
      <c r="AH78" s="402"/>
      <c r="AI78" s="402"/>
      <c r="AJ78" s="509"/>
      <c r="AK78" s="402"/>
      <c r="AL78" s="402"/>
      <c r="AM78" s="509"/>
      <c r="AN78" s="402"/>
      <c r="AO78" s="402">
        <f>AN78*AN27</f>
        <v>0</v>
      </c>
      <c r="AP78" s="305"/>
      <c r="AQ78" s="305"/>
      <c r="AR78" s="243"/>
      <c r="AS78" s="243"/>
      <c r="AT78" s="163">
        <f t="shared" si="18"/>
        <v>0</v>
      </c>
      <c r="AU78" s="502"/>
      <c r="AV78" s="88">
        <f t="shared" si="19"/>
        <v>0</v>
      </c>
      <c r="AW78" s="6"/>
      <c r="AX78" s="6"/>
      <c r="AY78" s="6"/>
      <c r="AZ78" s="6"/>
      <c r="BA78" s="6"/>
      <c r="BB78" s="6"/>
    </row>
    <row r="79" spans="1:54" ht="35.1" customHeight="1">
      <c r="A79" s="337" t="s">
        <v>356</v>
      </c>
      <c r="B79" s="5"/>
      <c r="C79" s="108" t="s">
        <v>221</v>
      </c>
      <c r="D79" s="94"/>
      <c r="E79" s="94"/>
      <c r="F79" s="245">
        <f t="shared" si="10"/>
        <v>0</v>
      </c>
      <c r="G79" s="243"/>
      <c r="H79" s="243"/>
      <c r="I79" s="245">
        <f t="shared" si="11"/>
        <v>0</v>
      </c>
      <c r="J79" s="243"/>
      <c r="K79" s="243"/>
      <c r="L79" s="245">
        <f t="shared" si="12"/>
        <v>0</v>
      </c>
      <c r="M79" s="243"/>
      <c r="N79" s="243"/>
      <c r="O79" s="245">
        <f t="shared" si="13"/>
        <v>0</v>
      </c>
      <c r="P79" s="243"/>
      <c r="Q79" s="243"/>
      <c r="R79" s="245"/>
      <c r="S79" s="243"/>
      <c r="T79" s="243"/>
      <c r="U79" s="245">
        <f t="shared" si="14"/>
        <v>0</v>
      </c>
      <c r="V79" s="243"/>
      <c r="W79" s="243"/>
      <c r="X79" s="245">
        <f t="shared" si="15"/>
        <v>0</v>
      </c>
      <c r="Y79" s="243"/>
      <c r="Z79" s="243"/>
      <c r="AA79" s="245">
        <f t="shared" si="16"/>
        <v>0</v>
      </c>
      <c r="AB79" s="402"/>
      <c r="AC79" s="507"/>
      <c r="AD79" s="245">
        <f t="shared" si="17"/>
        <v>0</v>
      </c>
      <c r="AE79" s="402"/>
      <c r="AF79" s="402"/>
      <c r="AG79" s="509"/>
      <c r="AH79" s="402"/>
      <c r="AI79" s="402"/>
      <c r="AJ79" s="509"/>
      <c r="AK79" s="402"/>
      <c r="AL79" s="402"/>
      <c r="AM79" s="509"/>
      <c r="AN79" s="402"/>
      <c r="AO79" s="402">
        <f>AN79*AN27</f>
        <v>0</v>
      </c>
      <c r="AP79" s="305"/>
      <c r="AQ79" s="305"/>
      <c r="AR79" s="243"/>
      <c r="AS79" s="243"/>
      <c r="AT79" s="163">
        <f t="shared" si="18"/>
        <v>0</v>
      </c>
      <c r="AU79" s="502">
        <v>240</v>
      </c>
      <c r="AV79" s="88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337" t="s">
        <v>285</v>
      </c>
      <c r="B80" s="5"/>
      <c r="C80" s="108" t="s">
        <v>221</v>
      </c>
      <c r="D80" s="94"/>
      <c r="E80" s="94"/>
      <c r="F80" s="245">
        <f t="shared" si="10"/>
        <v>0</v>
      </c>
      <c r="G80" s="243"/>
      <c r="H80" s="243"/>
      <c r="I80" s="245">
        <f t="shared" si="11"/>
        <v>0</v>
      </c>
      <c r="J80" s="243"/>
      <c r="K80" s="243"/>
      <c r="L80" s="245">
        <f t="shared" si="12"/>
        <v>0</v>
      </c>
      <c r="M80" s="243"/>
      <c r="N80" s="243"/>
      <c r="O80" s="245">
        <f t="shared" si="13"/>
        <v>0</v>
      </c>
      <c r="P80" s="243"/>
      <c r="Q80" s="243"/>
      <c r="R80" s="245"/>
      <c r="S80" s="243"/>
      <c r="T80" s="243"/>
      <c r="U80" s="245">
        <f t="shared" si="14"/>
        <v>0</v>
      </c>
      <c r="V80" s="243"/>
      <c r="W80" s="243"/>
      <c r="X80" s="245">
        <f t="shared" si="15"/>
        <v>0</v>
      </c>
      <c r="Y80" s="243"/>
      <c r="Z80" s="243"/>
      <c r="AA80" s="245">
        <f t="shared" si="16"/>
        <v>0</v>
      </c>
      <c r="AB80" s="402">
        <v>1.55E-2</v>
      </c>
      <c r="AC80" s="507">
        <f>AB80*AB27</f>
        <v>0.31</v>
      </c>
      <c r="AD80" s="245">
        <f t="shared" si="17"/>
        <v>39.524999999999999</v>
      </c>
      <c r="AE80" s="402"/>
      <c r="AF80" s="402"/>
      <c r="AG80" s="509"/>
      <c r="AH80" s="402">
        <v>0.1166</v>
      </c>
      <c r="AI80" s="402">
        <f>AH80*AH27</f>
        <v>12.476199999999999</v>
      </c>
      <c r="AJ80" s="509"/>
      <c r="AK80" s="402"/>
      <c r="AL80" s="402"/>
      <c r="AM80" s="509"/>
      <c r="AN80" s="402"/>
      <c r="AO80" s="402"/>
      <c r="AP80" s="305"/>
      <c r="AQ80" s="305"/>
      <c r="AR80" s="243"/>
      <c r="AS80" s="243"/>
      <c r="AT80" s="390">
        <f t="shared" si="18"/>
        <v>12.786199999999999</v>
      </c>
      <c r="AU80" s="502">
        <v>127.5</v>
      </c>
      <c r="AV80" s="88">
        <f t="shared" si="19"/>
        <v>1630.2404999999999</v>
      </c>
      <c r="AW80" s="6"/>
      <c r="AX80" s="6"/>
      <c r="AY80" s="6"/>
      <c r="AZ80" s="6"/>
      <c r="BA80" s="6"/>
      <c r="BB80" s="6"/>
    </row>
    <row r="81" spans="1:54" ht="49.5" customHeight="1">
      <c r="A81" s="337" t="s">
        <v>277</v>
      </c>
      <c r="B81" s="5"/>
      <c r="C81" s="108" t="s">
        <v>221</v>
      </c>
      <c r="D81" s="94"/>
      <c r="E81" s="94"/>
      <c r="F81" s="245">
        <f t="shared" si="10"/>
        <v>0</v>
      </c>
      <c r="G81" s="243"/>
      <c r="H81" s="243"/>
      <c r="I81" s="245">
        <f t="shared" si="11"/>
        <v>0</v>
      </c>
      <c r="J81" s="243"/>
      <c r="K81" s="243"/>
      <c r="L81" s="245">
        <f t="shared" si="12"/>
        <v>0</v>
      </c>
      <c r="M81" s="243"/>
      <c r="N81" s="243"/>
      <c r="O81" s="245">
        <f t="shared" si="13"/>
        <v>0</v>
      </c>
      <c r="P81" s="243"/>
      <c r="Q81" s="243"/>
      <c r="R81" s="245"/>
      <c r="S81" s="243"/>
      <c r="T81" s="243"/>
      <c r="U81" s="245">
        <f t="shared" si="14"/>
        <v>0</v>
      </c>
      <c r="V81" s="243"/>
      <c r="W81" s="243"/>
      <c r="X81" s="245">
        <f t="shared" si="15"/>
        <v>0</v>
      </c>
      <c r="Y81" s="243"/>
      <c r="Z81" s="243"/>
      <c r="AA81" s="245">
        <f t="shared" si="16"/>
        <v>0</v>
      </c>
      <c r="AB81" s="402">
        <v>1.2E-4</v>
      </c>
      <c r="AC81" s="507">
        <f>AB81*AB27</f>
        <v>2.4000000000000002E-3</v>
      </c>
      <c r="AD81" s="245">
        <f t="shared" si="17"/>
        <v>1.9440000000000002</v>
      </c>
      <c r="AE81" s="402"/>
      <c r="AF81" s="402"/>
      <c r="AG81" s="509"/>
      <c r="AH81" s="402">
        <v>1.5999999999999999E-5</v>
      </c>
      <c r="AI81" s="402">
        <f>AH81*AH27</f>
        <v>1.712E-3</v>
      </c>
      <c r="AJ81" s="509"/>
      <c r="AK81" s="402"/>
      <c r="AL81" s="402"/>
      <c r="AM81" s="509"/>
      <c r="AN81" s="402"/>
      <c r="AO81" s="402"/>
      <c r="AP81" s="305"/>
      <c r="AQ81" s="305"/>
      <c r="AR81" s="243"/>
      <c r="AS81" s="243"/>
      <c r="AT81" s="388">
        <f t="shared" si="18"/>
        <v>4.1120000000000002E-3</v>
      </c>
      <c r="AU81" s="502">
        <v>810</v>
      </c>
      <c r="AV81" s="88">
        <f t="shared" si="19"/>
        <v>3.3307200000000003</v>
      </c>
      <c r="AW81" s="6"/>
      <c r="AX81" s="6"/>
      <c r="AY81" s="6"/>
      <c r="AZ81" s="6"/>
      <c r="BA81" s="6"/>
      <c r="BB81" s="6"/>
    </row>
    <row r="82" spans="1:54" ht="35.1" customHeight="1">
      <c r="A82" s="337" t="s">
        <v>48</v>
      </c>
      <c r="B82" s="5"/>
      <c r="C82" s="108" t="s">
        <v>221</v>
      </c>
      <c r="D82" s="94"/>
      <c r="E82" s="94"/>
      <c r="F82" s="245">
        <f t="shared" si="10"/>
        <v>0</v>
      </c>
      <c r="G82" s="243"/>
      <c r="H82" s="243"/>
      <c r="I82" s="245">
        <f t="shared" si="11"/>
        <v>0</v>
      </c>
      <c r="J82" s="243"/>
      <c r="K82" s="243"/>
      <c r="L82" s="245">
        <f t="shared" si="12"/>
        <v>0</v>
      </c>
      <c r="M82" s="243"/>
      <c r="N82" s="243"/>
      <c r="O82" s="245">
        <f t="shared" si="13"/>
        <v>0</v>
      </c>
      <c r="P82" s="243"/>
      <c r="Q82" s="243"/>
      <c r="R82" s="245"/>
      <c r="S82" s="243"/>
      <c r="T82" s="243"/>
      <c r="U82" s="245">
        <f t="shared" si="14"/>
        <v>0</v>
      </c>
      <c r="V82" s="243"/>
      <c r="W82" s="243"/>
      <c r="X82" s="245">
        <f t="shared" si="15"/>
        <v>0</v>
      </c>
      <c r="Y82" s="243"/>
      <c r="Z82" s="243"/>
      <c r="AA82" s="245">
        <f t="shared" si="16"/>
        <v>0</v>
      </c>
      <c r="AB82" s="402">
        <v>1.4E-2</v>
      </c>
      <c r="AC82" s="507">
        <f>AB82*AB27</f>
        <v>0.28000000000000003</v>
      </c>
      <c r="AD82" s="245">
        <f t="shared" si="17"/>
        <v>10.500000000000002</v>
      </c>
      <c r="AE82" s="402">
        <v>3.2140000000000002E-2</v>
      </c>
      <c r="AF82" s="402">
        <f>AE82*AE27</f>
        <v>3.4389800000000004</v>
      </c>
      <c r="AG82" s="509"/>
      <c r="AH82" s="402">
        <v>2.3800000000000002E-3</v>
      </c>
      <c r="AI82" s="402">
        <f>AH82*AH27</f>
        <v>0.25466</v>
      </c>
      <c r="AJ82" s="509"/>
      <c r="AK82" s="402"/>
      <c r="AL82" s="402"/>
      <c r="AM82" s="509"/>
      <c r="AN82" s="402"/>
      <c r="AO82" s="402"/>
      <c r="AP82" s="305"/>
      <c r="AQ82" s="305"/>
      <c r="AR82" s="243"/>
      <c r="AS82" s="243"/>
      <c r="AT82" s="164">
        <f t="shared" si="18"/>
        <v>3.9736400000000001</v>
      </c>
      <c r="AU82" s="502">
        <v>37.5</v>
      </c>
      <c r="AV82" s="88">
        <f t="shared" si="19"/>
        <v>149.01150000000001</v>
      </c>
      <c r="AW82" s="6"/>
      <c r="AX82" s="6"/>
      <c r="AY82" s="6"/>
      <c r="AZ82" s="6"/>
      <c r="BA82" s="6"/>
      <c r="BB82" s="6"/>
    </row>
    <row r="83" spans="1:54" ht="35.1" customHeight="1">
      <c r="A83" s="337" t="s">
        <v>49</v>
      </c>
      <c r="B83" s="5"/>
      <c r="C83" s="108" t="s">
        <v>221</v>
      </c>
      <c r="D83" s="94"/>
      <c r="E83" s="94"/>
      <c r="F83" s="245">
        <f t="shared" si="10"/>
        <v>0</v>
      </c>
      <c r="G83" s="243"/>
      <c r="H83" s="243"/>
      <c r="I83" s="245">
        <f t="shared" si="11"/>
        <v>0</v>
      </c>
      <c r="J83" s="243"/>
      <c r="K83" s="243"/>
      <c r="L83" s="245">
        <f t="shared" si="12"/>
        <v>0</v>
      </c>
      <c r="M83" s="243"/>
      <c r="N83" s="243"/>
      <c r="O83" s="245">
        <f t="shared" si="13"/>
        <v>0</v>
      </c>
      <c r="P83" s="243"/>
      <c r="Q83" s="243"/>
      <c r="R83" s="245"/>
      <c r="S83" s="243"/>
      <c r="T83" s="243"/>
      <c r="U83" s="245">
        <f t="shared" si="14"/>
        <v>0</v>
      </c>
      <c r="V83" s="243"/>
      <c r="W83" s="243"/>
      <c r="X83" s="245">
        <f t="shared" si="15"/>
        <v>0</v>
      </c>
      <c r="Y83" s="243"/>
      <c r="Z83" s="243"/>
      <c r="AA83" s="245">
        <f t="shared" si="16"/>
        <v>0</v>
      </c>
      <c r="AB83" s="402">
        <v>1.4800000000000001E-2</v>
      </c>
      <c r="AC83" s="507">
        <f>AB83*AB27</f>
        <v>0.29600000000000004</v>
      </c>
      <c r="AD83" s="245">
        <f t="shared" si="17"/>
        <v>13.320000000000002</v>
      </c>
      <c r="AE83" s="402"/>
      <c r="AF83" s="402"/>
      <c r="AG83" s="509"/>
      <c r="AH83" s="402">
        <v>4.0000000000000001E-3</v>
      </c>
      <c r="AI83" s="402">
        <f>AH83*AH27</f>
        <v>0.42799999999999999</v>
      </c>
      <c r="AJ83" s="509"/>
      <c r="AK83" s="402"/>
      <c r="AL83" s="402"/>
      <c r="AM83" s="509"/>
      <c r="AN83" s="402"/>
      <c r="AO83" s="402"/>
      <c r="AP83" s="305"/>
      <c r="AQ83" s="305"/>
      <c r="AR83" s="243"/>
      <c r="AS83" s="243"/>
      <c r="AT83" s="164">
        <f t="shared" si="18"/>
        <v>0.72399999999999998</v>
      </c>
      <c r="AU83" s="502">
        <v>45</v>
      </c>
      <c r="AV83" s="88">
        <f t="shared" si="19"/>
        <v>32.58</v>
      </c>
      <c r="AW83" s="6"/>
      <c r="AX83" s="6"/>
      <c r="AY83" s="6"/>
      <c r="AZ83" s="6"/>
      <c r="BA83" s="6"/>
      <c r="BB83" s="6"/>
    </row>
    <row r="84" spans="1:54" ht="35.1" customHeight="1">
      <c r="A84" s="337" t="s">
        <v>53</v>
      </c>
      <c r="B84" s="5"/>
      <c r="C84" s="108" t="s">
        <v>221</v>
      </c>
      <c r="D84" s="94"/>
      <c r="E84" s="94"/>
      <c r="F84" s="245">
        <f t="shared" si="10"/>
        <v>0</v>
      </c>
      <c r="G84" s="243"/>
      <c r="H84" s="243"/>
      <c r="I84" s="245">
        <f t="shared" si="11"/>
        <v>0</v>
      </c>
      <c r="J84" s="243"/>
      <c r="K84" s="243"/>
      <c r="L84" s="245">
        <f t="shared" si="12"/>
        <v>0</v>
      </c>
      <c r="M84" s="243"/>
      <c r="N84" s="243"/>
      <c r="O84" s="245">
        <f t="shared" si="13"/>
        <v>0</v>
      </c>
      <c r="P84" s="243"/>
      <c r="Q84" s="243"/>
      <c r="R84" s="245"/>
      <c r="S84" s="243"/>
      <c r="T84" s="243"/>
      <c r="U84" s="245">
        <f t="shared" si="14"/>
        <v>0</v>
      </c>
      <c r="V84" s="243"/>
      <c r="W84" s="243"/>
      <c r="X84" s="245">
        <f t="shared" si="15"/>
        <v>0</v>
      </c>
      <c r="Y84" s="243"/>
      <c r="Z84" s="243"/>
      <c r="AA84" s="245">
        <f t="shared" si="16"/>
        <v>0</v>
      </c>
      <c r="AB84" s="402"/>
      <c r="AC84" s="507"/>
      <c r="AD84" s="245">
        <f t="shared" si="17"/>
        <v>0</v>
      </c>
      <c r="AE84" s="402"/>
      <c r="AF84" s="402"/>
      <c r="AG84" s="509"/>
      <c r="AH84" s="402"/>
      <c r="AI84" s="402"/>
      <c r="AJ84" s="509"/>
      <c r="AK84" s="402"/>
      <c r="AL84" s="402"/>
      <c r="AM84" s="509"/>
      <c r="AN84" s="402"/>
      <c r="AO84" s="402"/>
      <c r="AP84" s="305"/>
      <c r="AQ84" s="305"/>
      <c r="AR84" s="243"/>
      <c r="AS84" s="243"/>
      <c r="AT84" s="163">
        <f t="shared" si="18"/>
        <v>0</v>
      </c>
      <c r="AU84" s="502">
        <v>150</v>
      </c>
      <c r="AV84" s="88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337" t="s">
        <v>52</v>
      </c>
      <c r="B85" s="5"/>
      <c r="C85" s="108" t="s">
        <v>221</v>
      </c>
      <c r="D85" s="94"/>
      <c r="E85" s="94"/>
      <c r="F85" s="245">
        <f t="shared" si="10"/>
        <v>0</v>
      </c>
      <c r="G85" s="243"/>
      <c r="H85" s="243"/>
      <c r="I85" s="245">
        <f t="shared" si="11"/>
        <v>0</v>
      </c>
      <c r="J85" s="243"/>
      <c r="K85" s="243"/>
      <c r="L85" s="245">
        <f t="shared" si="12"/>
        <v>0</v>
      </c>
      <c r="M85" s="243"/>
      <c r="N85" s="243"/>
      <c r="O85" s="245">
        <f t="shared" si="13"/>
        <v>0</v>
      </c>
      <c r="P85" s="243"/>
      <c r="Q85" s="243"/>
      <c r="R85" s="245"/>
      <c r="S85" s="243"/>
      <c r="T85" s="243"/>
      <c r="U85" s="245">
        <f t="shared" si="14"/>
        <v>0</v>
      </c>
      <c r="V85" s="243"/>
      <c r="W85" s="243"/>
      <c r="X85" s="245">
        <f t="shared" si="15"/>
        <v>0</v>
      </c>
      <c r="Y85" s="243"/>
      <c r="Z85" s="243"/>
      <c r="AA85" s="245">
        <f t="shared" si="16"/>
        <v>0</v>
      </c>
      <c r="AB85" s="402">
        <v>3.875E-2</v>
      </c>
      <c r="AC85" s="507">
        <f>AB85*AB27</f>
        <v>0.77500000000000002</v>
      </c>
      <c r="AD85" s="245">
        <f t="shared" si="17"/>
        <v>29.0625</v>
      </c>
      <c r="AE85" s="402"/>
      <c r="AF85" s="402"/>
      <c r="AG85" s="509"/>
      <c r="AH85" s="402"/>
      <c r="AI85" s="402"/>
      <c r="AJ85" s="509"/>
      <c r="AK85" s="402"/>
      <c r="AL85" s="402"/>
      <c r="AM85" s="509"/>
      <c r="AN85" s="402"/>
      <c r="AO85" s="402"/>
      <c r="AP85" s="305"/>
      <c r="AQ85" s="305"/>
      <c r="AR85" s="243"/>
      <c r="AS85" s="243"/>
      <c r="AT85" s="163">
        <f t="shared" si="18"/>
        <v>0.77500000000000002</v>
      </c>
      <c r="AU85" s="502">
        <v>37.5</v>
      </c>
      <c r="AV85" s="88">
        <f t="shared" si="19"/>
        <v>29.0625</v>
      </c>
      <c r="AW85" s="6"/>
      <c r="AX85" s="6"/>
      <c r="AY85" s="6"/>
      <c r="AZ85" s="6"/>
      <c r="BA85" s="6"/>
      <c r="BB85" s="6"/>
    </row>
    <row r="86" spans="1:54" ht="35.1" customHeight="1">
      <c r="A86" s="337" t="s">
        <v>174</v>
      </c>
      <c r="B86" s="5"/>
      <c r="C86" s="108" t="s">
        <v>221</v>
      </c>
      <c r="D86" s="94"/>
      <c r="E86" s="94"/>
      <c r="F86" s="245">
        <f t="shared" si="10"/>
        <v>0</v>
      </c>
      <c r="G86" s="243"/>
      <c r="H86" s="243"/>
      <c r="I86" s="245">
        <f t="shared" si="11"/>
        <v>0</v>
      </c>
      <c r="J86" s="243"/>
      <c r="K86" s="243"/>
      <c r="L86" s="245">
        <f t="shared" si="12"/>
        <v>0</v>
      </c>
      <c r="M86" s="243"/>
      <c r="N86" s="243"/>
      <c r="O86" s="245">
        <f t="shared" si="13"/>
        <v>0</v>
      </c>
      <c r="P86" s="243"/>
      <c r="Q86" s="243">
        <f>P86*P27</f>
        <v>0</v>
      </c>
      <c r="R86" s="245"/>
      <c r="S86" s="243"/>
      <c r="T86" s="243"/>
      <c r="U86" s="245">
        <f t="shared" si="14"/>
        <v>0</v>
      </c>
      <c r="V86" s="243"/>
      <c r="W86" s="243"/>
      <c r="X86" s="245">
        <f t="shared" si="15"/>
        <v>0</v>
      </c>
      <c r="Y86" s="243"/>
      <c r="Z86" s="243"/>
      <c r="AA86" s="245">
        <f t="shared" si="16"/>
        <v>0</v>
      </c>
      <c r="AB86" s="402">
        <v>2.3E-3</v>
      </c>
      <c r="AC86" s="507">
        <f>AB86*AB27</f>
        <v>4.5999999999999999E-2</v>
      </c>
      <c r="AD86" s="245">
        <f t="shared" si="17"/>
        <v>6.21</v>
      </c>
      <c r="AE86" s="402"/>
      <c r="AF86" s="402"/>
      <c r="AG86" s="509"/>
      <c r="AH86" s="402">
        <v>5.1000000000000004E-3</v>
      </c>
      <c r="AI86" s="402">
        <f>AH86*AH27</f>
        <v>0.54570000000000007</v>
      </c>
      <c r="AJ86" s="509"/>
      <c r="AK86" s="402"/>
      <c r="AL86" s="402"/>
      <c r="AM86" s="509"/>
      <c r="AN86" s="402"/>
      <c r="AO86" s="402"/>
      <c r="AP86" s="305"/>
      <c r="AQ86" s="305"/>
      <c r="AR86" s="243"/>
      <c r="AS86" s="243"/>
      <c r="AT86" s="163">
        <f t="shared" si="18"/>
        <v>0.59170000000000011</v>
      </c>
      <c r="AU86" s="502">
        <v>135</v>
      </c>
      <c r="AV86" s="88">
        <f t="shared" si="19"/>
        <v>79.879500000000021</v>
      </c>
      <c r="AW86" s="6"/>
      <c r="AX86" s="6"/>
      <c r="AY86" s="6"/>
      <c r="AZ86" s="6"/>
      <c r="BA86" s="6"/>
      <c r="BB86" s="6"/>
    </row>
    <row r="87" spans="1:54" ht="35.1" customHeight="1">
      <c r="A87" s="337" t="s">
        <v>175</v>
      </c>
      <c r="B87" s="5"/>
      <c r="C87" s="108" t="s">
        <v>221</v>
      </c>
      <c r="D87" s="94"/>
      <c r="E87" s="94"/>
      <c r="F87" s="245">
        <f t="shared" si="10"/>
        <v>0</v>
      </c>
      <c r="G87" s="243"/>
      <c r="H87" s="243"/>
      <c r="I87" s="245">
        <f t="shared" si="11"/>
        <v>0</v>
      </c>
      <c r="J87" s="243"/>
      <c r="K87" s="243">
        <f>J87*J27</f>
        <v>0</v>
      </c>
      <c r="L87" s="245">
        <f t="shared" si="12"/>
        <v>0</v>
      </c>
      <c r="M87" s="243"/>
      <c r="N87" s="243"/>
      <c r="O87" s="245">
        <f t="shared" si="13"/>
        <v>0</v>
      </c>
      <c r="P87" s="243"/>
      <c r="Q87" s="243"/>
      <c r="R87" s="245"/>
      <c r="S87" s="243"/>
      <c r="T87" s="243"/>
      <c r="U87" s="245">
        <f t="shared" si="14"/>
        <v>0</v>
      </c>
      <c r="V87" s="243"/>
      <c r="W87" s="243"/>
      <c r="X87" s="245">
        <f t="shared" si="15"/>
        <v>0</v>
      </c>
      <c r="Y87" s="294">
        <v>1E-3</v>
      </c>
      <c r="Z87" s="294">
        <f>Y87*Y27</f>
        <v>0.1</v>
      </c>
      <c r="AA87" s="245">
        <f t="shared" si="16"/>
        <v>15.75</v>
      </c>
      <c r="AB87" s="402"/>
      <c r="AC87" s="507"/>
      <c r="AD87" s="245">
        <f t="shared" si="17"/>
        <v>0</v>
      </c>
      <c r="AE87" s="402"/>
      <c r="AF87" s="402"/>
      <c r="AG87" s="509"/>
      <c r="AH87" s="402"/>
      <c r="AI87" s="402"/>
      <c r="AJ87" s="509"/>
      <c r="AK87" s="402"/>
      <c r="AL87" s="402"/>
      <c r="AM87" s="509"/>
      <c r="AN87" s="402"/>
      <c r="AO87" s="402"/>
      <c r="AP87" s="305"/>
      <c r="AQ87" s="305"/>
      <c r="AR87" s="243"/>
      <c r="AS87" s="243"/>
      <c r="AT87" s="164">
        <f t="shared" si="18"/>
        <v>0.1</v>
      </c>
      <c r="AU87" s="502">
        <v>157.5</v>
      </c>
      <c r="AV87" s="88">
        <f t="shared" si="19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337" t="s">
        <v>50</v>
      </c>
      <c r="B88" s="5"/>
      <c r="C88" s="108" t="s">
        <v>221</v>
      </c>
      <c r="D88" s="94"/>
      <c r="E88" s="94"/>
      <c r="F88" s="245">
        <f t="shared" si="10"/>
        <v>0</v>
      </c>
      <c r="G88" s="243"/>
      <c r="H88" s="243"/>
      <c r="I88" s="245">
        <f t="shared" si="11"/>
        <v>0</v>
      </c>
      <c r="J88" s="243"/>
      <c r="K88" s="243"/>
      <c r="L88" s="245">
        <f t="shared" si="12"/>
        <v>0</v>
      </c>
      <c r="M88" s="243"/>
      <c r="N88" s="243"/>
      <c r="O88" s="245">
        <f t="shared" si="13"/>
        <v>0</v>
      </c>
      <c r="P88" s="243"/>
      <c r="Q88" s="243"/>
      <c r="R88" s="245"/>
      <c r="S88" s="243"/>
      <c r="T88" s="243"/>
      <c r="U88" s="245">
        <f t="shared" si="14"/>
        <v>0</v>
      </c>
      <c r="V88" s="243"/>
      <c r="W88" s="243"/>
      <c r="X88" s="245">
        <f t="shared" si="15"/>
        <v>0</v>
      </c>
      <c r="Y88" s="294"/>
      <c r="Z88" s="294"/>
      <c r="AA88" s="245">
        <f t="shared" si="16"/>
        <v>0</v>
      </c>
      <c r="AB88" s="402"/>
      <c r="AC88" s="507"/>
      <c r="AD88" s="245">
        <f t="shared" si="17"/>
        <v>0</v>
      </c>
      <c r="AE88" s="402">
        <v>7.0000000000000001E-3</v>
      </c>
      <c r="AF88" s="402">
        <f>AE88*AE27</f>
        <v>0.749</v>
      </c>
      <c r="AG88" s="509"/>
      <c r="AH88" s="402"/>
      <c r="AI88" s="402"/>
      <c r="AJ88" s="509"/>
      <c r="AK88" s="402">
        <v>4.4999999999999998E-2</v>
      </c>
      <c r="AL88" s="402">
        <f>AK88*AK27</f>
        <v>4.8149999999999995</v>
      </c>
      <c r="AM88" s="509"/>
      <c r="AN88" s="402"/>
      <c r="AO88" s="402"/>
      <c r="AP88" s="305"/>
      <c r="AQ88" s="305"/>
      <c r="AR88" s="243"/>
      <c r="AS88" s="243"/>
      <c r="AT88" s="164">
        <f t="shared" si="18"/>
        <v>5.5639999999999992</v>
      </c>
      <c r="AU88" s="502">
        <v>40</v>
      </c>
      <c r="AV88" s="88">
        <f t="shared" si="19"/>
        <v>222.55999999999997</v>
      </c>
      <c r="AW88" s="6"/>
      <c r="AX88" s="6"/>
      <c r="AY88" s="6"/>
      <c r="AZ88" s="6"/>
      <c r="BA88" s="6"/>
      <c r="BB88" s="6"/>
    </row>
    <row r="89" spans="1:54" ht="35.1" customHeight="1">
      <c r="A89" s="522" t="s">
        <v>220</v>
      </c>
      <c r="B89" s="8"/>
      <c r="C89" s="108" t="s">
        <v>221</v>
      </c>
      <c r="D89" s="95"/>
      <c r="E89" s="95"/>
      <c r="F89" s="245">
        <f t="shared" si="10"/>
        <v>0</v>
      </c>
      <c r="G89" s="244"/>
      <c r="H89" s="244"/>
      <c r="I89" s="245">
        <f t="shared" si="11"/>
        <v>0</v>
      </c>
      <c r="J89" s="244"/>
      <c r="K89" s="244"/>
      <c r="L89" s="245">
        <f t="shared" si="12"/>
        <v>0</v>
      </c>
      <c r="M89" s="244"/>
      <c r="N89" s="244"/>
      <c r="O89" s="245">
        <f t="shared" si="13"/>
        <v>0</v>
      </c>
      <c r="P89" s="244"/>
      <c r="Q89" s="244"/>
      <c r="R89" s="245"/>
      <c r="S89" s="244"/>
      <c r="T89" s="244"/>
      <c r="U89" s="245">
        <f t="shared" si="14"/>
        <v>0</v>
      </c>
      <c r="V89" s="244"/>
      <c r="W89" s="244"/>
      <c r="X89" s="245">
        <f t="shared" si="15"/>
        <v>0</v>
      </c>
      <c r="Y89" s="295"/>
      <c r="Z89" s="295"/>
      <c r="AA89" s="245">
        <f t="shared" si="16"/>
        <v>0</v>
      </c>
      <c r="AB89" s="403"/>
      <c r="AC89" s="508"/>
      <c r="AD89" s="245">
        <f t="shared" si="17"/>
        <v>0</v>
      </c>
      <c r="AE89" s="403"/>
      <c r="AF89" s="403"/>
      <c r="AG89" s="509"/>
      <c r="AH89" s="403"/>
      <c r="AI89" s="403"/>
      <c r="AJ89" s="509"/>
      <c r="AK89" s="403">
        <v>2.5000000000000001E-2</v>
      </c>
      <c r="AL89" s="403">
        <f>AK89*AK27</f>
        <v>2.6750000000000003</v>
      </c>
      <c r="AM89" s="509"/>
      <c r="AN89" s="403"/>
      <c r="AO89" s="403"/>
      <c r="AP89" s="304"/>
      <c r="AQ89" s="304"/>
      <c r="AR89" s="244"/>
      <c r="AS89" s="244"/>
      <c r="AT89" s="163">
        <f t="shared" si="18"/>
        <v>2.6750000000000003</v>
      </c>
      <c r="AU89" s="501">
        <v>50</v>
      </c>
      <c r="AV89" s="88">
        <f t="shared" si="19"/>
        <v>133.75</v>
      </c>
      <c r="AW89" s="6"/>
      <c r="AX89" s="6"/>
      <c r="AY89" s="6"/>
      <c r="AZ89" s="6"/>
      <c r="BA89" s="6"/>
      <c r="BB89" s="6"/>
    </row>
    <row r="90" spans="1:54" ht="35.1" customHeight="1">
      <c r="A90" s="521" t="s">
        <v>282</v>
      </c>
      <c r="B90" s="8"/>
      <c r="C90" s="108" t="s">
        <v>221</v>
      </c>
      <c r="D90" s="95"/>
      <c r="E90" s="95"/>
      <c r="F90" s="245">
        <f t="shared" si="10"/>
        <v>0</v>
      </c>
      <c r="G90" s="244"/>
      <c r="H90" s="244"/>
      <c r="I90" s="245">
        <f t="shared" si="11"/>
        <v>0</v>
      </c>
      <c r="J90" s="244"/>
      <c r="K90" s="244"/>
      <c r="L90" s="245">
        <f t="shared" si="12"/>
        <v>0</v>
      </c>
      <c r="M90" s="244"/>
      <c r="N90" s="244"/>
      <c r="O90" s="245">
        <f t="shared" si="13"/>
        <v>0</v>
      </c>
      <c r="P90" s="244"/>
      <c r="Q90" s="244"/>
      <c r="R90" s="245"/>
      <c r="S90" s="244"/>
      <c r="T90" s="244"/>
      <c r="U90" s="245">
        <f t="shared" si="14"/>
        <v>0</v>
      </c>
      <c r="V90" s="244"/>
      <c r="W90" s="244"/>
      <c r="X90" s="245">
        <f t="shared" si="15"/>
        <v>0</v>
      </c>
      <c r="Y90" s="295"/>
      <c r="Z90" s="295"/>
      <c r="AA90" s="245">
        <f t="shared" si="16"/>
        <v>0</v>
      </c>
      <c r="AB90" s="403"/>
      <c r="AC90" s="508"/>
      <c r="AD90" s="245">
        <f t="shared" si="17"/>
        <v>0</v>
      </c>
      <c r="AE90" s="403"/>
      <c r="AF90" s="403"/>
      <c r="AG90" s="509"/>
      <c r="AH90" s="403"/>
      <c r="AI90" s="403"/>
      <c r="AJ90" s="509"/>
      <c r="AK90" s="403"/>
      <c r="AL90" s="403"/>
      <c r="AM90" s="509"/>
      <c r="AN90" s="403"/>
      <c r="AO90" s="403"/>
      <c r="AP90" s="304"/>
      <c r="AQ90" s="304"/>
      <c r="AR90" s="244"/>
      <c r="AS90" s="244"/>
      <c r="AT90" s="163">
        <f t="shared" si="18"/>
        <v>0</v>
      </c>
      <c r="AU90" s="501">
        <v>675</v>
      </c>
      <c r="AV90" s="88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522" t="s">
        <v>51</v>
      </c>
      <c r="B91" s="5"/>
      <c r="C91" s="108" t="s">
        <v>221</v>
      </c>
      <c r="D91" s="94"/>
      <c r="E91" s="94"/>
      <c r="F91" s="245">
        <f t="shared" si="10"/>
        <v>0</v>
      </c>
      <c r="G91" s="243"/>
      <c r="H91" s="243"/>
      <c r="I91" s="245">
        <f t="shared" si="11"/>
        <v>0</v>
      </c>
      <c r="J91" s="243"/>
      <c r="K91" s="243"/>
      <c r="L91" s="245">
        <f t="shared" si="12"/>
        <v>0</v>
      </c>
      <c r="M91" s="243"/>
      <c r="N91" s="243"/>
      <c r="O91" s="245">
        <f t="shared" si="13"/>
        <v>0</v>
      </c>
      <c r="P91" s="243"/>
      <c r="Q91" s="243"/>
      <c r="R91" s="245"/>
      <c r="S91" s="294"/>
      <c r="T91" s="294">
        <f>S91*S27</f>
        <v>0</v>
      </c>
      <c r="U91" s="245">
        <f t="shared" si="14"/>
        <v>0</v>
      </c>
      <c r="V91" s="243"/>
      <c r="W91" s="243"/>
      <c r="X91" s="245">
        <f t="shared" si="15"/>
        <v>0</v>
      </c>
      <c r="Y91" s="294"/>
      <c r="Z91" s="294"/>
      <c r="AA91" s="245">
        <f t="shared" si="16"/>
        <v>0</v>
      </c>
      <c r="AB91" s="402"/>
      <c r="AC91" s="507"/>
      <c r="AD91" s="245">
        <f t="shared" si="17"/>
        <v>0</v>
      </c>
      <c r="AE91" s="402"/>
      <c r="AF91" s="402"/>
      <c r="AG91" s="509"/>
      <c r="AH91" s="402"/>
      <c r="AI91" s="402"/>
      <c r="AJ91" s="509"/>
      <c r="AK91" s="402"/>
      <c r="AL91" s="402"/>
      <c r="AM91" s="509"/>
      <c r="AN91" s="402"/>
      <c r="AO91" s="402">
        <f>AN91*AN27</f>
        <v>0</v>
      </c>
      <c r="AP91" s="305"/>
      <c r="AQ91" s="305"/>
      <c r="AR91" s="243"/>
      <c r="AS91" s="243"/>
      <c r="AT91" s="164">
        <f t="shared" si="18"/>
        <v>0</v>
      </c>
      <c r="AU91" s="502">
        <v>555</v>
      </c>
      <c r="AV91" s="88">
        <f t="shared" si="19"/>
        <v>0</v>
      </c>
      <c r="AW91" s="6"/>
      <c r="AX91" s="6"/>
      <c r="AY91" s="6"/>
      <c r="AZ91" s="6"/>
      <c r="BA91" s="6"/>
      <c r="BB91" s="6"/>
    </row>
    <row r="92" spans="1:54" ht="35.1" customHeight="1">
      <c r="A92" s="522" t="s">
        <v>172</v>
      </c>
      <c r="B92" s="5"/>
      <c r="C92" s="108"/>
      <c r="D92" s="383"/>
      <c r="E92" s="94">
        <f>D92*D27</f>
        <v>0</v>
      </c>
      <c r="F92" s="245">
        <f t="shared" si="10"/>
        <v>0</v>
      </c>
      <c r="G92" s="243"/>
      <c r="H92" s="243"/>
      <c r="I92" s="245">
        <f t="shared" si="11"/>
        <v>0</v>
      </c>
      <c r="J92" s="243"/>
      <c r="K92" s="243">
        <f>J92*J27</f>
        <v>0</v>
      </c>
      <c r="L92" s="245">
        <f t="shared" si="12"/>
        <v>0</v>
      </c>
      <c r="M92" s="243"/>
      <c r="N92" s="243"/>
      <c r="O92" s="245">
        <f>N92*AU92</f>
        <v>0</v>
      </c>
      <c r="P92" s="243"/>
      <c r="Q92" s="243">
        <f>P92*P27</f>
        <v>0</v>
      </c>
      <c r="R92" s="245"/>
      <c r="S92" s="243"/>
      <c r="T92" s="243"/>
      <c r="U92" s="245">
        <f t="shared" si="14"/>
        <v>0</v>
      </c>
      <c r="V92" s="243"/>
      <c r="W92" s="243"/>
      <c r="X92" s="245">
        <f t="shared" si="15"/>
        <v>0</v>
      </c>
      <c r="Y92" s="294">
        <v>5.0000000000000001E-4</v>
      </c>
      <c r="Z92" s="294">
        <f>Y92*Y27</f>
        <v>0.05</v>
      </c>
      <c r="AA92" s="245">
        <f t="shared" si="16"/>
        <v>0.9</v>
      </c>
      <c r="AB92" s="402">
        <v>5.9999999999999995E-4</v>
      </c>
      <c r="AC92" s="507">
        <f>AB92*AB27</f>
        <v>1.1999999999999999E-2</v>
      </c>
      <c r="AD92" s="245">
        <f t="shared" si="17"/>
        <v>0.21599999999999997</v>
      </c>
      <c r="AE92" s="402">
        <v>1.5E-3</v>
      </c>
      <c r="AF92" s="402">
        <f>AE92*AE27</f>
        <v>0.1605</v>
      </c>
      <c r="AG92" s="509"/>
      <c r="AH92" s="402">
        <v>1.6000000000000001E-4</v>
      </c>
      <c r="AI92" s="402">
        <f>AH92*AH27</f>
        <v>1.712E-2</v>
      </c>
      <c r="AJ92" s="509"/>
      <c r="AK92" s="402"/>
      <c r="AL92" s="402"/>
      <c r="AM92" s="509"/>
      <c r="AN92" s="517"/>
      <c r="AO92" s="402"/>
      <c r="AP92" s="305"/>
      <c r="AQ92" s="305"/>
      <c r="AR92" s="243"/>
      <c r="AS92" s="243"/>
      <c r="AT92" s="165">
        <f t="shared" si="18"/>
        <v>0.23962</v>
      </c>
      <c r="AU92" s="502">
        <v>18</v>
      </c>
      <c r="AV92" s="96">
        <f t="shared" si="19"/>
        <v>4.3131599999999999</v>
      </c>
      <c r="AW92" s="6"/>
      <c r="AX92" s="6"/>
      <c r="AY92" s="6"/>
      <c r="AZ92" s="6"/>
      <c r="BA92" s="6"/>
      <c r="BB92" s="6"/>
    </row>
    <row r="93" spans="1:54" ht="35.1" customHeight="1">
      <c r="A93" s="522" t="s">
        <v>261</v>
      </c>
      <c r="B93" s="5"/>
      <c r="C93" s="108" t="s">
        <v>221</v>
      </c>
      <c r="D93" s="94"/>
      <c r="E93" s="94"/>
      <c r="F93" s="245">
        <f t="shared" si="10"/>
        <v>0</v>
      </c>
      <c r="G93" s="243"/>
      <c r="H93" s="243"/>
      <c r="I93" s="245"/>
      <c r="J93" s="243"/>
      <c r="K93" s="243"/>
      <c r="L93" s="245">
        <f t="shared" si="12"/>
        <v>0</v>
      </c>
      <c r="M93" s="243"/>
      <c r="N93" s="243"/>
      <c r="O93" s="245">
        <f>N93*AU93</f>
        <v>0</v>
      </c>
      <c r="P93" s="243"/>
      <c r="Q93" s="243"/>
      <c r="R93" s="245"/>
      <c r="S93" s="243"/>
      <c r="T93" s="243"/>
      <c r="U93" s="245">
        <f t="shared" si="14"/>
        <v>0</v>
      </c>
      <c r="V93" s="243"/>
      <c r="W93" s="243"/>
      <c r="X93" s="245"/>
      <c r="Y93" s="243"/>
      <c r="Z93" s="243"/>
      <c r="AA93" s="245">
        <f t="shared" si="16"/>
        <v>0</v>
      </c>
      <c r="AB93" s="402"/>
      <c r="AC93" s="507"/>
      <c r="AD93" s="245"/>
      <c r="AE93" s="402"/>
      <c r="AF93" s="402"/>
      <c r="AG93" s="509"/>
      <c r="AH93" s="402"/>
      <c r="AI93" s="402"/>
      <c r="AJ93" s="509"/>
      <c r="AK93" s="402"/>
      <c r="AL93" s="402"/>
      <c r="AM93" s="509"/>
      <c r="AN93" s="402"/>
      <c r="AO93" s="402"/>
      <c r="AP93" s="305"/>
      <c r="AQ93" s="305"/>
      <c r="AR93" s="243"/>
      <c r="AS93" s="243"/>
      <c r="AT93" s="378">
        <f t="shared" si="18"/>
        <v>0</v>
      </c>
      <c r="AU93" s="502"/>
      <c r="AV93" s="96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522" t="s">
        <v>253</v>
      </c>
      <c r="B94" s="5"/>
      <c r="C94" s="108" t="s">
        <v>221</v>
      </c>
      <c r="D94" s="94"/>
      <c r="E94" s="94"/>
      <c r="F94" s="245"/>
      <c r="G94" s="243"/>
      <c r="H94" s="243"/>
      <c r="I94" s="245"/>
      <c r="J94" s="243"/>
      <c r="K94" s="243"/>
      <c r="L94" s="245">
        <f t="shared" si="12"/>
        <v>0</v>
      </c>
      <c r="M94" s="243"/>
      <c r="N94" s="243"/>
      <c r="O94" s="245">
        <f>N94*AU94</f>
        <v>0</v>
      </c>
      <c r="P94" s="243"/>
      <c r="Q94" s="243">
        <f>P94*P27</f>
        <v>0</v>
      </c>
      <c r="R94" s="245"/>
      <c r="S94" s="243"/>
      <c r="T94" s="243"/>
      <c r="U94" s="245">
        <f t="shared" si="14"/>
        <v>0</v>
      </c>
      <c r="V94" s="243"/>
      <c r="W94" s="243"/>
      <c r="X94" s="245"/>
      <c r="Y94" s="243"/>
      <c r="Z94" s="243"/>
      <c r="AA94" s="245">
        <f t="shared" si="16"/>
        <v>0</v>
      </c>
      <c r="AB94" s="511">
        <v>3.0000000000000001E-5</v>
      </c>
      <c r="AC94" s="507">
        <f>AB94*AB27</f>
        <v>6.0000000000000006E-4</v>
      </c>
      <c r="AD94" s="245"/>
      <c r="AE94" s="402"/>
      <c r="AF94" s="402"/>
      <c r="AG94" s="509"/>
      <c r="AH94" s="402">
        <v>4.0000000000000003E-5</v>
      </c>
      <c r="AI94" s="402">
        <f>AH94*AH27</f>
        <v>4.28E-3</v>
      </c>
      <c r="AJ94" s="509"/>
      <c r="AK94" s="402"/>
      <c r="AL94" s="402"/>
      <c r="AM94" s="509"/>
      <c r="AN94" s="517"/>
      <c r="AO94" s="402"/>
      <c r="AP94" s="305"/>
      <c r="AQ94" s="305"/>
      <c r="AR94" s="243"/>
      <c r="AS94" s="243"/>
      <c r="AT94" s="342">
        <f t="shared" si="18"/>
        <v>4.8799999999999998E-3</v>
      </c>
      <c r="AU94" s="502">
        <v>720</v>
      </c>
      <c r="AV94" s="96">
        <f t="shared" si="19"/>
        <v>3.5135999999999998</v>
      </c>
      <c r="AW94" s="6"/>
      <c r="AX94" s="6"/>
      <c r="AY94" s="6"/>
      <c r="AZ94" s="6"/>
      <c r="BA94" s="6"/>
      <c r="BB94" s="6"/>
    </row>
    <row r="95" spans="1:54" ht="35.1" customHeight="1">
      <c r="A95" s="522" t="s">
        <v>357</v>
      </c>
      <c r="B95" s="5"/>
      <c r="C95" s="108" t="s">
        <v>221</v>
      </c>
      <c r="D95" s="94"/>
      <c r="E95" s="94"/>
      <c r="F95" s="245"/>
      <c r="G95" s="243"/>
      <c r="H95" s="243"/>
      <c r="I95" s="245"/>
      <c r="J95" s="243"/>
      <c r="K95" s="243"/>
      <c r="L95" s="245"/>
      <c r="M95" s="243"/>
      <c r="N95" s="243"/>
      <c r="O95" s="245"/>
      <c r="P95" s="243"/>
      <c r="Q95" s="243"/>
      <c r="R95" s="245"/>
      <c r="S95" s="243"/>
      <c r="T95" s="243"/>
      <c r="U95" s="245"/>
      <c r="V95" s="243"/>
      <c r="W95" s="243"/>
      <c r="X95" s="245"/>
      <c r="Y95" s="243"/>
      <c r="Z95" s="243"/>
      <c r="AA95" s="245"/>
      <c r="AB95" s="402">
        <v>1.6E-2</v>
      </c>
      <c r="AC95" s="507">
        <f>AB95*AB27</f>
        <v>0.32</v>
      </c>
      <c r="AD95" s="245"/>
      <c r="AE95" s="402"/>
      <c r="AF95" s="402"/>
      <c r="AG95" s="509"/>
      <c r="AH95" s="402">
        <v>0.11662</v>
      </c>
      <c r="AI95" s="402">
        <f>AH95*AH27</f>
        <v>12.478339999999999</v>
      </c>
      <c r="AJ95" s="509"/>
      <c r="AK95" s="402"/>
      <c r="AL95" s="402"/>
      <c r="AM95" s="509"/>
      <c r="AN95" s="518"/>
      <c r="AO95" s="402"/>
      <c r="AP95" s="305"/>
      <c r="AQ95" s="305"/>
      <c r="AR95" s="243"/>
      <c r="AS95" s="243"/>
      <c r="AT95" s="165">
        <f t="shared" si="18"/>
        <v>12.79834</v>
      </c>
      <c r="AU95" s="502">
        <v>37.5</v>
      </c>
      <c r="AV95" s="96">
        <f t="shared" si="19"/>
        <v>479.93774999999999</v>
      </c>
      <c r="AW95" s="6"/>
      <c r="AX95" s="6"/>
      <c r="AY95" s="6"/>
      <c r="AZ95" s="6"/>
      <c r="BA95" s="6"/>
      <c r="BB95" s="6"/>
    </row>
    <row r="96" spans="1:54" ht="35.1" customHeight="1">
      <c r="A96" s="522" t="s">
        <v>281</v>
      </c>
      <c r="B96" s="5"/>
      <c r="C96" s="108" t="s">
        <v>221</v>
      </c>
      <c r="D96" s="94"/>
      <c r="E96" s="94"/>
      <c r="F96" s="245"/>
      <c r="G96" s="243"/>
      <c r="H96" s="243"/>
      <c r="I96" s="245"/>
      <c r="J96" s="243"/>
      <c r="K96" s="243"/>
      <c r="L96" s="245"/>
      <c r="M96" s="243"/>
      <c r="N96" s="243"/>
      <c r="O96" s="245"/>
      <c r="P96" s="243"/>
      <c r="Q96" s="243">
        <f>P96*P27</f>
        <v>0</v>
      </c>
      <c r="R96" s="245"/>
      <c r="S96" s="243"/>
      <c r="T96" s="243"/>
      <c r="U96" s="245"/>
      <c r="V96" s="243"/>
      <c r="W96" s="243"/>
      <c r="X96" s="245"/>
      <c r="Y96" s="243"/>
      <c r="Z96" s="243"/>
      <c r="AA96" s="245"/>
      <c r="AB96" s="402">
        <v>1.1999999999999999E-3</v>
      </c>
      <c r="AC96" s="507">
        <f>AB96*AB27</f>
        <v>2.3999999999999997E-2</v>
      </c>
      <c r="AD96" s="245"/>
      <c r="AE96" s="402"/>
      <c r="AF96" s="402"/>
      <c r="AG96" s="509"/>
      <c r="AH96" s="402"/>
      <c r="AI96" s="402"/>
      <c r="AJ96" s="509"/>
      <c r="AK96" s="402"/>
      <c r="AL96" s="402"/>
      <c r="AM96" s="509"/>
      <c r="AN96" s="518"/>
      <c r="AO96" s="402"/>
      <c r="AP96" s="305"/>
      <c r="AQ96" s="305"/>
      <c r="AR96" s="243"/>
      <c r="AS96" s="243"/>
      <c r="AT96" s="342">
        <f t="shared" si="18"/>
        <v>2.3999999999999997E-2</v>
      </c>
      <c r="AU96" s="502">
        <v>810</v>
      </c>
      <c r="AV96" s="96">
        <f t="shared" si="19"/>
        <v>19.439999999999998</v>
      </c>
      <c r="AW96" s="6"/>
      <c r="AX96" s="6"/>
      <c r="AY96" s="6"/>
      <c r="AZ96" s="6"/>
      <c r="BA96" s="6"/>
      <c r="BB96" s="6"/>
    </row>
    <row r="97" spans="1:54" ht="35.1" customHeight="1">
      <c r="A97" s="522" t="s">
        <v>262</v>
      </c>
      <c r="B97" s="5"/>
      <c r="C97" s="108" t="s">
        <v>221</v>
      </c>
      <c r="D97" s="384"/>
      <c r="E97" s="94"/>
      <c r="F97" s="245"/>
      <c r="G97" s="243"/>
      <c r="H97" s="243"/>
      <c r="I97" s="245"/>
      <c r="J97" s="243"/>
      <c r="K97" s="243"/>
      <c r="L97" s="245"/>
      <c r="M97" s="243"/>
      <c r="N97" s="243"/>
      <c r="O97" s="245"/>
      <c r="P97" s="243"/>
      <c r="Q97" s="243">
        <f>P97*P27</f>
        <v>0</v>
      </c>
      <c r="R97" s="245"/>
      <c r="S97" s="243"/>
      <c r="T97" s="243"/>
      <c r="U97" s="245"/>
      <c r="V97" s="243"/>
      <c r="W97" s="243"/>
      <c r="X97" s="245"/>
      <c r="Y97" s="243"/>
      <c r="Z97" s="243"/>
      <c r="AA97" s="245"/>
      <c r="AB97" s="402"/>
      <c r="AC97" s="507"/>
      <c r="AD97" s="245"/>
      <c r="AE97" s="402"/>
      <c r="AF97" s="402"/>
      <c r="AG97" s="509"/>
      <c r="AH97" s="402"/>
      <c r="AI97" s="402"/>
      <c r="AJ97" s="509"/>
      <c r="AK97" s="402"/>
      <c r="AL97" s="402"/>
      <c r="AM97" s="509"/>
      <c r="AN97" s="518"/>
      <c r="AO97" s="402"/>
      <c r="AP97" s="305"/>
      <c r="AQ97" s="305"/>
      <c r="AR97" s="243"/>
      <c r="AS97" s="243"/>
      <c r="AT97" s="378">
        <f t="shared" si="18"/>
        <v>0</v>
      </c>
      <c r="AU97" s="502">
        <v>225</v>
      </c>
      <c r="AV97" s="96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524"/>
      <c r="B98" s="5"/>
      <c r="C98" s="5"/>
      <c r="D98" s="94"/>
      <c r="E98" s="94"/>
      <c r="F98" s="97">
        <f>SUM(F61:F92)+F53</f>
        <v>0</v>
      </c>
      <c r="G98" s="94"/>
      <c r="H98" s="94"/>
      <c r="I98" s="97">
        <f>SUM(I61:I92)+I53</f>
        <v>0</v>
      </c>
      <c r="J98" s="94"/>
      <c r="K98" s="94"/>
      <c r="L98" s="97">
        <f>SUM(L61:L92)+L53</f>
        <v>0</v>
      </c>
      <c r="M98" s="94"/>
      <c r="N98" s="94"/>
      <c r="O98" s="94">
        <f>SUM(O61:O92)+O53</f>
        <v>0</v>
      </c>
      <c r="P98" s="94"/>
      <c r="Q98" s="94"/>
      <c r="R98" s="97">
        <f>SUM(R61:R92)+R53</f>
        <v>0</v>
      </c>
      <c r="S98" s="94"/>
      <c r="T98" s="94"/>
      <c r="U98" s="97">
        <f>SUM(U61:U92)+U53</f>
        <v>0</v>
      </c>
      <c r="V98" s="94"/>
      <c r="W98" s="94"/>
      <c r="X98" s="97">
        <f>SUM(X61:X92)+X53</f>
        <v>0</v>
      </c>
      <c r="Y98" s="94"/>
      <c r="Z98" s="94"/>
      <c r="AA98" s="97">
        <f>SUM(AA61:AA92)+AA53</f>
        <v>171</v>
      </c>
      <c r="AB98" s="402"/>
      <c r="AC98" s="507"/>
      <c r="AD98" s="97">
        <f>SUM(AD61:AD92)+AD53</f>
        <v>573.28875600000003</v>
      </c>
      <c r="AE98" s="402"/>
      <c r="AF98" s="402"/>
      <c r="AG98" s="509">
        <f>SUM(AG61:AG97)+AG53</f>
        <v>0</v>
      </c>
      <c r="AH98" s="402"/>
      <c r="AI98" s="402"/>
      <c r="AJ98" s="402">
        <f>SUM(AJ61:AJ97)+AJ53</f>
        <v>0</v>
      </c>
      <c r="AK98" s="402"/>
      <c r="AL98" s="402"/>
      <c r="AM98" s="509">
        <f>SUM(AM61:AM97)+AM53</f>
        <v>0</v>
      </c>
      <c r="AN98" s="402"/>
      <c r="AO98" s="402"/>
      <c r="AP98" s="94"/>
      <c r="AQ98" s="94"/>
      <c r="AR98" s="94"/>
      <c r="AS98" s="94"/>
      <c r="AT98" s="165"/>
      <c r="AU98" s="502"/>
      <c r="AV98" s="96"/>
      <c r="AW98" s="6"/>
      <c r="AX98" s="6"/>
      <c r="AY98" s="6"/>
      <c r="AZ98" s="6"/>
      <c r="BA98" s="6"/>
      <c r="BB98" s="6"/>
    </row>
    <row r="99" spans="1:54" ht="38.25" customHeight="1">
      <c r="A99" s="524"/>
      <c r="B99" s="5"/>
      <c r="C99" s="5"/>
      <c r="D99" s="5"/>
      <c r="E99" s="5"/>
      <c r="F99" s="108" t="e">
        <f>F98/D27</f>
        <v>#DIV/0!</v>
      </c>
      <c r="G99" s="108"/>
      <c r="H99" s="108"/>
      <c r="I99" s="108" t="e">
        <f>I98/G27</f>
        <v>#DIV/0!</v>
      </c>
      <c r="J99" s="108"/>
      <c r="K99" s="108"/>
      <c r="L99" s="108" t="e">
        <f>L98/J27</f>
        <v>#DIV/0!</v>
      </c>
      <c r="M99" s="108"/>
      <c r="N99" s="108"/>
      <c r="O99" s="108" t="e">
        <f>O98/M27</f>
        <v>#DIV/0!</v>
      </c>
      <c r="P99" s="108"/>
      <c r="Q99" s="108"/>
      <c r="R99" s="94" t="e">
        <f>R98/P27</f>
        <v>#DIV/0!</v>
      </c>
      <c r="S99" s="108"/>
      <c r="T99" s="108"/>
      <c r="U99" s="94" t="e">
        <f>U98/S27</f>
        <v>#DIV/0!</v>
      </c>
      <c r="V99" s="108"/>
      <c r="W99" s="108"/>
      <c r="X99" s="108" t="e">
        <f>X98/V27</f>
        <v>#DIV/0!</v>
      </c>
      <c r="Y99" s="108"/>
      <c r="Z99" s="108"/>
      <c r="AA99" s="108">
        <f>AA98/Y27</f>
        <v>1.71</v>
      </c>
      <c r="AB99" s="402"/>
      <c r="AC99" s="507"/>
      <c r="AD99" s="108">
        <f>AD98/AB27</f>
        <v>28.664437800000002</v>
      </c>
      <c r="AE99" s="402"/>
      <c r="AF99" s="402"/>
      <c r="AG99" s="402">
        <f>AG98/AE27</f>
        <v>0</v>
      </c>
      <c r="AH99" s="402"/>
      <c r="AI99" s="402"/>
      <c r="AJ99" s="402">
        <f>AJ98/AH27</f>
        <v>0</v>
      </c>
      <c r="AK99" s="402"/>
      <c r="AL99" s="402"/>
      <c r="AM99" s="402">
        <f>AM98/AK27</f>
        <v>0</v>
      </c>
      <c r="AN99" s="402"/>
      <c r="AO99" s="402"/>
      <c r="AP99" s="108"/>
      <c r="AQ99" s="5"/>
      <c r="AR99" s="5"/>
      <c r="AS99" s="5"/>
      <c r="AT99" s="96"/>
      <c r="AU99" s="502"/>
      <c r="AV99" s="529">
        <f>SUM(AV29:AV97)</f>
        <v>12181.749786000002</v>
      </c>
      <c r="AW99" s="6"/>
      <c r="AX99" s="6"/>
      <c r="AY99" s="6"/>
      <c r="AZ99" s="6"/>
      <c r="BA99" s="6"/>
      <c r="BB99" s="6"/>
    </row>
    <row r="100" spans="1:54" ht="9.75" customHeight="1">
      <c r="AM100" s="111"/>
    </row>
    <row r="101" spans="1:54" ht="23.25">
      <c r="A101" s="183" t="s">
        <v>74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100"/>
      <c r="Z101" s="183" t="s">
        <v>436</v>
      </c>
      <c r="AA101" s="102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58"/>
    </row>
    <row r="102" spans="1:54" ht="13.5" customHeight="1">
      <c r="A102" s="183" t="s">
        <v>73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100"/>
      <c r="Z102" s="183" t="s">
        <v>54</v>
      </c>
      <c r="AA102" s="102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58"/>
    </row>
    <row r="103" spans="1:54" ht="24" customHeight="1">
      <c r="A103" s="183" t="s">
        <v>446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100"/>
      <c r="Z103" s="183" t="s">
        <v>418</v>
      </c>
      <c r="AA103" s="102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58"/>
    </row>
    <row r="104" spans="1:54" ht="16.5" customHeight="1">
      <c r="A104" s="183" t="s">
        <v>58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100"/>
      <c r="Z104" s="183" t="s">
        <v>54</v>
      </c>
      <c r="AA104" s="102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58"/>
    </row>
    <row r="105" spans="1:54" ht="23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58"/>
      <c r="O105" s="58"/>
      <c r="P105" s="58"/>
      <c r="Q105" s="58"/>
      <c r="R105" s="58"/>
      <c r="S105" s="58" t="s">
        <v>224</v>
      </c>
      <c r="T105" s="58"/>
      <c r="U105" s="58"/>
      <c r="V105" s="58"/>
      <c r="W105" s="58"/>
      <c r="X105" s="58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58"/>
    </row>
    <row r="106" spans="1:54" ht="23.25">
      <c r="A106" s="100" t="s">
        <v>424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58"/>
    </row>
    <row r="107" spans="1:54" ht="23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58"/>
      <c r="AU107" s="110"/>
    </row>
    <row r="108" spans="1:54" ht="23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  <row r="109" spans="1:54" ht="23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</sheetData>
  <mergeCells count="105"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15" zoomScale="80" zoomScaleNormal="80" workbookViewId="0">
      <selection activeCell="M20" sqref="M20"/>
    </sheetView>
  </sheetViews>
  <sheetFormatPr defaultRowHeight="12.75"/>
  <cols>
    <col min="1" max="1" width="25.7109375" style="408" customWidth="1"/>
    <col min="2" max="2" width="7.140625" style="408" customWidth="1"/>
    <col min="3" max="3" width="16.28515625" style="408" customWidth="1"/>
    <col min="4" max="4" width="7.85546875" style="408" customWidth="1"/>
    <col min="5" max="5" width="8.28515625" style="408" customWidth="1"/>
    <col min="6" max="6" width="9.28515625" style="408" customWidth="1"/>
    <col min="7" max="7" width="9.7109375" style="408" customWidth="1"/>
    <col min="8" max="8" width="6.28515625" style="408" hidden="1" customWidth="1"/>
    <col min="9" max="9" width="5.7109375" style="408" hidden="1" customWidth="1"/>
    <col min="10" max="10" width="9.42578125" style="408" customWidth="1"/>
    <col min="11" max="11" width="8.7109375" style="408" customWidth="1"/>
    <col min="12" max="12" width="7.7109375" style="408" customWidth="1"/>
    <col min="13" max="13" width="8.5703125" style="408" customWidth="1"/>
    <col min="14" max="14" width="8.140625" style="408" customWidth="1"/>
  </cols>
  <sheetData>
    <row r="1" spans="1:20" ht="12.75" customHeight="1">
      <c r="A1" s="649" t="s">
        <v>95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20" ht="12.75" customHeight="1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</row>
    <row r="3" spans="1:20" ht="18.75" customHeight="1" thickBot="1">
      <c r="A3" s="650" t="s">
        <v>348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1:20" ht="29.25" customHeight="1">
      <c r="A4" s="665" t="s">
        <v>96</v>
      </c>
      <c r="B4" s="665" t="s">
        <v>98</v>
      </c>
      <c r="C4" s="665" t="s">
        <v>306</v>
      </c>
      <c r="D4" s="665" t="s">
        <v>97</v>
      </c>
      <c r="E4" s="665" t="s">
        <v>103</v>
      </c>
      <c r="F4" s="665" t="s">
        <v>307</v>
      </c>
      <c r="G4" s="665" t="s">
        <v>310</v>
      </c>
      <c r="H4" s="409" t="s">
        <v>290</v>
      </c>
      <c r="I4" s="409" t="s">
        <v>297</v>
      </c>
      <c r="J4" s="668" t="s">
        <v>309</v>
      </c>
      <c r="K4" s="669"/>
      <c r="L4" s="669"/>
      <c r="M4" s="669"/>
      <c r="N4" s="670"/>
    </row>
    <row r="5" spans="1:20" ht="15.75" customHeight="1">
      <c r="A5" s="666"/>
      <c r="B5" s="666"/>
      <c r="C5" s="666"/>
      <c r="D5" s="666"/>
      <c r="E5" s="666"/>
      <c r="F5" s="666"/>
      <c r="G5" s="666"/>
      <c r="H5" s="410"/>
      <c r="I5" s="410"/>
      <c r="J5" s="666" t="s">
        <v>308</v>
      </c>
      <c r="K5" s="666" t="s">
        <v>100</v>
      </c>
      <c r="L5" s="666" t="s">
        <v>249</v>
      </c>
      <c r="M5" s="666" t="s">
        <v>250</v>
      </c>
      <c r="N5" s="666" t="s">
        <v>232</v>
      </c>
    </row>
    <row r="6" spans="1:20" ht="19.5" customHeight="1" thickBot="1">
      <c r="A6" s="667"/>
      <c r="B6" s="667"/>
      <c r="C6" s="667"/>
      <c r="D6" s="667"/>
      <c r="E6" s="667"/>
      <c r="F6" s="667"/>
      <c r="G6" s="667"/>
      <c r="H6" s="406"/>
      <c r="I6" s="406"/>
      <c r="J6" s="667" t="s">
        <v>308</v>
      </c>
      <c r="K6" s="667" t="s">
        <v>100</v>
      </c>
      <c r="L6" s="667" t="s">
        <v>249</v>
      </c>
      <c r="M6" s="667" t="s">
        <v>250</v>
      </c>
      <c r="N6" s="667" t="s">
        <v>232</v>
      </c>
    </row>
    <row r="7" spans="1:20" ht="13.5" thickBot="1">
      <c r="A7" s="663" t="s">
        <v>305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</row>
    <row r="8" spans="1:20" ht="25.9" customHeight="1" thickBot="1">
      <c r="A8" s="411" t="s">
        <v>311</v>
      </c>
      <c r="B8" s="404">
        <v>90</v>
      </c>
      <c r="C8" s="404" t="s">
        <v>313</v>
      </c>
      <c r="D8" s="404"/>
      <c r="E8" s="404">
        <v>46</v>
      </c>
      <c r="F8" s="404"/>
      <c r="G8" s="404"/>
      <c r="H8" s="404"/>
      <c r="I8" s="404"/>
      <c r="J8" s="404"/>
      <c r="K8" s="404"/>
      <c r="L8" s="404">
        <v>30.7</v>
      </c>
      <c r="M8" s="404"/>
      <c r="N8" s="404"/>
    </row>
    <row r="9" spans="1:20" ht="24" customHeight="1" thickBot="1">
      <c r="A9" s="411" t="s">
        <v>311</v>
      </c>
      <c r="B9" s="405">
        <v>100</v>
      </c>
      <c r="C9" s="405" t="s">
        <v>312</v>
      </c>
      <c r="D9" s="405"/>
      <c r="E9" s="405">
        <v>45.1</v>
      </c>
      <c r="F9" s="405"/>
      <c r="G9" s="405"/>
      <c r="H9" s="405"/>
      <c r="I9" s="405"/>
      <c r="J9" s="405"/>
      <c r="K9" s="405"/>
      <c r="L9" s="405"/>
      <c r="M9" s="405"/>
      <c r="N9" s="405"/>
      <c r="T9" t="s">
        <v>224</v>
      </c>
    </row>
    <row r="10" spans="1:20" ht="24.75" thickBot="1">
      <c r="A10" s="406" t="s">
        <v>314</v>
      </c>
      <c r="B10" s="405">
        <v>150</v>
      </c>
      <c r="C10" s="405" t="s">
        <v>315</v>
      </c>
      <c r="D10" s="407">
        <v>54</v>
      </c>
      <c r="E10" s="405">
        <v>12.5</v>
      </c>
      <c r="F10" s="405"/>
      <c r="G10" s="405"/>
      <c r="H10" s="405"/>
      <c r="I10" s="405"/>
      <c r="J10" s="405"/>
      <c r="K10" s="405"/>
      <c r="L10" s="405">
        <v>8.3000000000000007</v>
      </c>
      <c r="M10" s="405"/>
      <c r="N10" s="405"/>
    </row>
    <row r="11" spans="1:20" ht="24.75" thickBot="1">
      <c r="A11" s="406" t="s">
        <v>314</v>
      </c>
      <c r="B11" s="405">
        <v>180</v>
      </c>
      <c r="C11" s="405" t="s">
        <v>316</v>
      </c>
      <c r="D11" s="407">
        <v>54</v>
      </c>
      <c r="E11" s="405">
        <v>14.95</v>
      </c>
      <c r="F11" s="405"/>
      <c r="G11" s="405"/>
      <c r="H11" s="405"/>
      <c r="I11" s="405"/>
      <c r="J11" s="405"/>
      <c r="K11" s="405"/>
      <c r="L11" s="405" t="s">
        <v>224</v>
      </c>
      <c r="M11" s="405" t="s">
        <v>224</v>
      </c>
      <c r="N11" s="405" t="s">
        <v>224</v>
      </c>
    </row>
    <row r="12" spans="1:20" s="408" customFormat="1" ht="24.75" thickBot="1">
      <c r="A12" s="406" t="s">
        <v>322</v>
      </c>
      <c r="B12" s="405" t="s">
        <v>323</v>
      </c>
      <c r="C12" s="405" t="s">
        <v>324</v>
      </c>
      <c r="D12" s="407" t="s">
        <v>346</v>
      </c>
      <c r="E12" s="405">
        <v>2.2000000000000002</v>
      </c>
      <c r="F12" s="405"/>
      <c r="G12" s="405"/>
      <c r="H12" s="405"/>
      <c r="I12" s="405"/>
      <c r="J12" s="405"/>
      <c r="K12" s="405"/>
      <c r="L12" s="405">
        <v>2.2000000000000002</v>
      </c>
      <c r="M12" s="405"/>
      <c r="N12" s="405"/>
    </row>
    <row r="13" spans="1:20" s="408" customFormat="1" ht="13.5" thickBot="1">
      <c r="A13" s="406"/>
      <c r="B13" s="404"/>
      <c r="C13" s="404"/>
      <c r="D13" s="404"/>
      <c r="E13" s="404"/>
      <c r="F13" s="405"/>
      <c r="G13" s="405"/>
      <c r="H13" s="405"/>
      <c r="I13" s="405"/>
      <c r="J13" s="405"/>
      <c r="K13" s="405"/>
      <c r="L13" s="405"/>
      <c r="M13" s="405"/>
      <c r="N13" s="405"/>
    </row>
    <row r="14" spans="1:20" ht="16.149999999999999" customHeight="1" thickBot="1">
      <c r="A14" s="406" t="s">
        <v>317</v>
      </c>
      <c r="B14" s="405">
        <v>60</v>
      </c>
      <c r="C14" s="405" t="s">
        <v>319</v>
      </c>
      <c r="D14" s="405">
        <v>28</v>
      </c>
      <c r="E14" s="405">
        <v>10</v>
      </c>
      <c r="F14" s="405"/>
      <c r="G14" s="405"/>
      <c r="H14" s="405"/>
      <c r="I14" s="405"/>
      <c r="J14" s="405"/>
      <c r="K14" s="405"/>
      <c r="L14" s="405">
        <v>6.7</v>
      </c>
      <c r="M14" s="405"/>
      <c r="N14" s="405"/>
    </row>
    <row r="15" spans="1:20" ht="13.5" thickBot="1">
      <c r="A15" s="406" t="s">
        <v>317</v>
      </c>
      <c r="B15" s="405">
        <v>100</v>
      </c>
      <c r="C15" s="405" t="s">
        <v>318</v>
      </c>
      <c r="D15" s="405">
        <v>28</v>
      </c>
      <c r="E15" s="405">
        <v>16.7</v>
      </c>
      <c r="F15" s="405"/>
      <c r="G15" s="405"/>
      <c r="H15" s="405"/>
      <c r="I15" s="405"/>
      <c r="J15" s="405"/>
      <c r="K15" s="405"/>
      <c r="L15" s="405"/>
      <c r="M15" s="405"/>
      <c r="N15" s="405"/>
    </row>
    <row r="16" spans="1:20" ht="13.5" thickBot="1">
      <c r="A16" s="406" t="s">
        <v>320</v>
      </c>
      <c r="B16" s="405">
        <v>200</v>
      </c>
      <c r="C16" s="405" t="s">
        <v>321</v>
      </c>
      <c r="D16" s="412">
        <v>76</v>
      </c>
      <c r="E16" s="405">
        <v>20.6</v>
      </c>
      <c r="F16" s="405"/>
      <c r="G16" s="405"/>
      <c r="H16" s="405"/>
      <c r="I16" s="405"/>
      <c r="J16" s="405"/>
      <c r="K16" s="405"/>
      <c r="L16" s="405">
        <v>13.7</v>
      </c>
      <c r="M16" s="405"/>
      <c r="N16" s="405"/>
      <c r="T16" t="s">
        <v>224</v>
      </c>
    </row>
    <row r="17" spans="1:20">
      <c r="A17" s="661"/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</row>
    <row r="18" spans="1:20" ht="13.5" thickBot="1">
      <c r="A18" s="659" t="s">
        <v>101</v>
      </c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T18" t="s">
        <v>224</v>
      </c>
    </row>
    <row r="19" spans="1:20" ht="13.5" thickBot="1">
      <c r="A19" s="411" t="s">
        <v>327</v>
      </c>
      <c r="B19" s="404">
        <v>50</v>
      </c>
      <c r="C19" s="404" t="s">
        <v>328</v>
      </c>
      <c r="D19" s="404">
        <v>17</v>
      </c>
      <c r="E19" s="404">
        <v>10.5</v>
      </c>
      <c r="F19" s="404"/>
      <c r="G19" s="404"/>
      <c r="H19" s="404"/>
      <c r="I19" s="404"/>
      <c r="J19" s="404"/>
      <c r="K19" s="404"/>
      <c r="L19" s="404"/>
      <c r="M19" s="404">
        <v>7</v>
      </c>
      <c r="N19" s="404"/>
    </row>
    <row r="20" spans="1:20" ht="13.5" thickBot="1">
      <c r="A20" s="406" t="s">
        <v>329</v>
      </c>
      <c r="B20" s="405">
        <v>10</v>
      </c>
      <c r="C20" s="405" t="s">
        <v>330</v>
      </c>
      <c r="D20" s="405">
        <v>1</v>
      </c>
      <c r="E20" s="405">
        <v>6.1</v>
      </c>
      <c r="F20" s="405"/>
      <c r="G20" s="405"/>
      <c r="H20" s="405"/>
      <c r="I20" s="405"/>
      <c r="J20" s="405"/>
      <c r="K20" s="405"/>
      <c r="L20" s="405"/>
      <c r="M20" s="405"/>
      <c r="N20" s="405"/>
    </row>
    <row r="21" spans="1:20" ht="13.5" thickBot="1">
      <c r="A21" s="406" t="s">
        <v>331</v>
      </c>
      <c r="B21" s="405">
        <v>200</v>
      </c>
      <c r="C21" s="405" t="s">
        <v>332</v>
      </c>
      <c r="D21" s="405">
        <v>31</v>
      </c>
      <c r="E21" s="405">
        <v>27.45</v>
      </c>
      <c r="F21" s="405">
        <v>10.8</v>
      </c>
      <c r="G21" s="405"/>
      <c r="H21" s="405"/>
      <c r="I21" s="405"/>
      <c r="J21" s="405"/>
      <c r="K21" s="405">
        <v>10.8</v>
      </c>
      <c r="L21" s="405"/>
      <c r="M21" s="405"/>
      <c r="N21" s="405"/>
    </row>
    <row r="22" spans="1:20" ht="13.5" thickBot="1">
      <c r="A22" s="406" t="s">
        <v>331</v>
      </c>
      <c r="B22" s="405">
        <v>250</v>
      </c>
      <c r="C22" s="405" t="s">
        <v>333</v>
      </c>
      <c r="D22" s="407">
        <v>31</v>
      </c>
      <c r="E22" s="405">
        <v>34.1</v>
      </c>
      <c r="F22" s="405"/>
      <c r="G22" s="405"/>
      <c r="H22" s="405"/>
      <c r="I22" s="405"/>
      <c r="J22" s="405"/>
      <c r="K22" s="405"/>
      <c r="L22" s="405"/>
      <c r="M22" s="405"/>
      <c r="N22" s="405"/>
    </row>
    <row r="23" spans="1:20" ht="15" customHeight="1" thickBot="1">
      <c r="A23" s="411" t="s">
        <v>334</v>
      </c>
      <c r="B23" s="404">
        <v>90</v>
      </c>
      <c r="C23" s="404" t="s">
        <v>335</v>
      </c>
      <c r="D23" s="404">
        <v>42</v>
      </c>
      <c r="E23" s="404">
        <v>63.1</v>
      </c>
      <c r="F23" s="404"/>
      <c r="G23" s="404"/>
      <c r="H23" s="404"/>
      <c r="I23" s="404"/>
      <c r="J23" s="404">
        <v>42.1</v>
      </c>
      <c r="K23" s="404"/>
      <c r="L23" s="404"/>
      <c r="M23" s="404">
        <v>42.1</v>
      </c>
      <c r="N23" s="404"/>
    </row>
    <row r="24" spans="1:20" ht="21.75" thickBot="1">
      <c r="A24" s="411" t="s">
        <v>334</v>
      </c>
      <c r="B24" s="404">
        <v>100</v>
      </c>
      <c r="C24" s="413" t="s">
        <v>336</v>
      </c>
      <c r="D24" s="407">
        <v>42</v>
      </c>
      <c r="E24" s="405">
        <v>67.599999999999994</v>
      </c>
      <c r="F24" s="405"/>
      <c r="G24" s="405"/>
      <c r="H24" s="405"/>
      <c r="I24" s="414"/>
      <c r="J24" s="405"/>
      <c r="K24" s="405"/>
      <c r="L24" s="405"/>
      <c r="M24" s="405"/>
      <c r="N24" s="405"/>
      <c r="O24" t="s">
        <v>224</v>
      </c>
      <c r="P24" s="110"/>
    </row>
    <row r="25" spans="1:20" ht="24.75" thickBot="1">
      <c r="A25" s="406" t="s">
        <v>322</v>
      </c>
      <c r="B25" s="405" t="s">
        <v>325</v>
      </c>
      <c r="C25" s="405" t="s">
        <v>326</v>
      </c>
      <c r="D25" s="405" t="s">
        <v>346</v>
      </c>
      <c r="E25" s="405">
        <v>2.4500000000000002</v>
      </c>
      <c r="F25" s="405">
        <v>2.4500000000000002</v>
      </c>
      <c r="G25" s="405"/>
      <c r="H25" s="405"/>
      <c r="I25" s="405"/>
      <c r="J25" s="405">
        <v>2.4500000000000002</v>
      </c>
      <c r="K25" s="405">
        <v>2.4500000000000002</v>
      </c>
      <c r="L25" s="405"/>
      <c r="M25" s="405">
        <v>2.4500000000000002</v>
      </c>
      <c r="N25" s="405"/>
      <c r="O25" s="398"/>
      <c r="P25" s="398"/>
    </row>
    <row r="26" spans="1:20" ht="24.75" thickBot="1">
      <c r="A26" s="406" t="s">
        <v>322</v>
      </c>
      <c r="B26" s="405" t="s">
        <v>342</v>
      </c>
      <c r="C26" s="405" t="s">
        <v>343</v>
      </c>
      <c r="D26" s="405" t="s">
        <v>346</v>
      </c>
      <c r="E26" s="405">
        <v>3.05</v>
      </c>
      <c r="F26" s="405"/>
      <c r="G26" s="405"/>
      <c r="H26" s="405"/>
      <c r="I26" s="405"/>
      <c r="J26" s="405"/>
      <c r="K26" s="405"/>
      <c r="L26" s="405"/>
      <c r="M26" s="405"/>
      <c r="N26" s="405"/>
      <c r="O26" s="399"/>
      <c r="P26" s="110"/>
    </row>
    <row r="27" spans="1:20" ht="13.5" thickBot="1">
      <c r="A27" s="406" t="s">
        <v>337</v>
      </c>
      <c r="B27" s="405" t="s">
        <v>340</v>
      </c>
      <c r="C27" s="405" t="s">
        <v>341</v>
      </c>
      <c r="D27" s="405">
        <v>205</v>
      </c>
      <c r="E27" s="405">
        <v>18.899999999999999</v>
      </c>
      <c r="F27" s="405"/>
      <c r="G27" s="405"/>
      <c r="H27" s="405"/>
      <c r="I27" s="405"/>
      <c r="J27" s="405">
        <v>12.6</v>
      </c>
      <c r="K27" s="405"/>
      <c r="L27" s="405"/>
      <c r="M27" s="405">
        <v>12.6</v>
      </c>
      <c r="N27" s="405"/>
    </row>
    <row r="28" spans="1:20" ht="13.5" thickBot="1">
      <c r="A28" s="406" t="s">
        <v>337</v>
      </c>
      <c r="B28" s="405" t="s">
        <v>338</v>
      </c>
      <c r="C28" s="405" t="s">
        <v>339</v>
      </c>
      <c r="D28" s="405">
        <v>205</v>
      </c>
      <c r="E28" s="405">
        <v>21.2</v>
      </c>
      <c r="F28" s="405"/>
      <c r="G28" s="405"/>
      <c r="H28" s="405"/>
      <c r="I28" s="405"/>
      <c r="J28" s="405"/>
      <c r="K28" s="405"/>
      <c r="L28" s="414"/>
      <c r="M28" s="405"/>
      <c r="N28" s="405"/>
    </row>
    <row r="29" spans="1:20" ht="24.75" thickBot="1">
      <c r="A29" s="525" t="s">
        <v>438</v>
      </c>
      <c r="B29" s="405">
        <v>200</v>
      </c>
      <c r="C29" s="405" t="s">
        <v>439</v>
      </c>
      <c r="D29" s="405">
        <v>107</v>
      </c>
      <c r="E29" s="405">
        <v>12.6</v>
      </c>
      <c r="F29" s="405">
        <v>8.4</v>
      </c>
      <c r="G29" s="405"/>
      <c r="H29" s="405"/>
      <c r="I29" s="405"/>
      <c r="J29" s="405">
        <v>8.4</v>
      </c>
      <c r="K29" s="405">
        <v>8.4</v>
      </c>
      <c r="L29" s="405"/>
      <c r="M29" s="405">
        <v>8.4</v>
      </c>
      <c r="N29" s="526">
        <v>8.4</v>
      </c>
    </row>
    <row r="30" spans="1:20" ht="13.5" thickBot="1">
      <c r="A30" s="411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</row>
    <row r="31" spans="1:20" ht="13.5" thickBot="1">
      <c r="A31" s="406"/>
      <c r="B31" s="404"/>
      <c r="C31" s="404"/>
      <c r="D31" s="404"/>
      <c r="E31" s="404"/>
      <c r="F31" s="404"/>
      <c r="G31" s="404"/>
      <c r="H31" s="415"/>
      <c r="I31" s="415"/>
      <c r="J31" s="404"/>
      <c r="K31" s="404"/>
      <c r="L31" s="404"/>
      <c r="M31" s="404"/>
      <c r="N31" s="404"/>
    </row>
    <row r="32" spans="1:20">
      <c r="A32" s="416"/>
      <c r="B32" s="415"/>
      <c r="C32" s="415"/>
      <c r="D32" s="417"/>
      <c r="E32" s="415"/>
      <c r="F32" s="415"/>
      <c r="G32" s="415"/>
      <c r="H32" s="415"/>
      <c r="I32" s="415"/>
      <c r="J32" s="415"/>
      <c r="K32" s="415"/>
      <c r="L32" s="415"/>
      <c r="M32" s="415"/>
      <c r="N32" s="415"/>
    </row>
    <row r="33" spans="1:14" ht="13.5" thickBot="1">
      <c r="A33" s="659" t="s">
        <v>103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</row>
    <row r="34" spans="1:14" ht="13.5" thickBot="1">
      <c r="A34" s="411" t="s">
        <v>169</v>
      </c>
      <c r="B34" s="404" t="s">
        <v>344</v>
      </c>
      <c r="C34" s="404" t="s">
        <v>345</v>
      </c>
      <c r="D34" s="404">
        <v>726</v>
      </c>
      <c r="E34" s="404">
        <v>3.1</v>
      </c>
      <c r="F34" s="404"/>
      <c r="G34" s="404"/>
      <c r="H34" s="404"/>
      <c r="I34" s="404"/>
      <c r="J34" s="404"/>
      <c r="K34" s="404"/>
      <c r="L34" s="404"/>
      <c r="M34" s="404"/>
      <c r="N34" s="404"/>
    </row>
    <row r="35" spans="1:14" ht="16.5" customHeight="1" thickBot="1">
      <c r="A35" s="406"/>
      <c r="B35" s="405"/>
      <c r="C35" s="405"/>
      <c r="D35" s="405"/>
      <c r="E35" s="405"/>
      <c r="F35" s="404"/>
      <c r="G35" s="404"/>
      <c r="H35" s="404">
        <v>1.25</v>
      </c>
      <c r="I35" s="404">
        <v>1.25</v>
      </c>
      <c r="J35" s="404"/>
      <c r="K35" s="404"/>
      <c r="L35" s="404"/>
      <c r="M35" s="418"/>
      <c r="N35" s="404"/>
    </row>
    <row r="36" spans="1:14" ht="16.5" customHeight="1" thickBot="1">
      <c r="A36" s="406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</row>
    <row r="37" spans="1:14" ht="13.5" thickBot="1">
      <c r="A37" s="406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</row>
    <row r="38" spans="1:14" ht="13.5" thickBot="1">
      <c r="A38" s="406"/>
      <c r="B38" s="405"/>
      <c r="C38" s="405"/>
      <c r="D38" s="412"/>
      <c r="E38" s="405"/>
      <c r="F38" s="405"/>
      <c r="G38" s="405"/>
      <c r="H38" s="405"/>
      <c r="I38" s="405"/>
      <c r="J38" s="405"/>
      <c r="K38" s="405"/>
      <c r="L38" s="405"/>
      <c r="M38" s="405"/>
      <c r="N38" s="405"/>
    </row>
    <row r="39" spans="1:14" ht="13.5" thickBot="1">
      <c r="A39" s="419"/>
      <c r="B39" s="419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</row>
    <row r="40" spans="1:14" ht="13.5" thickBot="1">
      <c r="A40" s="419"/>
      <c r="B40" s="419"/>
      <c r="C40" s="420" t="s">
        <v>176</v>
      </c>
      <c r="D40" s="420" t="s">
        <v>177</v>
      </c>
      <c r="E40" s="420" t="s">
        <v>178</v>
      </c>
      <c r="F40" s="420" t="s">
        <v>179</v>
      </c>
      <c r="G40" s="420"/>
      <c r="H40" s="420"/>
      <c r="I40" s="420"/>
      <c r="J40" s="637" t="s">
        <v>289</v>
      </c>
      <c r="K40" s="637" t="s">
        <v>290</v>
      </c>
      <c r="L40" s="420" t="s">
        <v>291</v>
      </c>
      <c r="M40" s="420" t="s">
        <v>292</v>
      </c>
      <c r="N40" s="420" t="s">
        <v>293</v>
      </c>
    </row>
    <row r="41" spans="1:14" ht="13.5" thickBot="1">
      <c r="A41" s="638" t="s">
        <v>99</v>
      </c>
      <c r="B41" s="639"/>
      <c r="C41" s="421">
        <v>2</v>
      </c>
      <c r="D41" s="421">
        <f>J8+J9+J10+J16+J19+J20+J21+J22+J24+J30+J23+J34+J11+J12+J25+J26+J27+J28+J29</f>
        <v>65.550000000000011</v>
      </c>
      <c r="E41" s="421"/>
      <c r="F41" s="421">
        <f>C41*D41</f>
        <v>131.10000000000002</v>
      </c>
      <c r="G41" s="421"/>
      <c r="H41" s="421"/>
      <c r="I41" s="421"/>
      <c r="J41" s="643" t="s">
        <v>294</v>
      </c>
      <c r="K41" s="644"/>
      <c r="L41" s="422"/>
      <c r="M41" s="422"/>
      <c r="N41" s="423">
        <f>M41*L41</f>
        <v>0</v>
      </c>
    </row>
    <row r="42" spans="1:14" ht="13.5" thickBot="1">
      <c r="A42" s="633" t="s">
        <v>104</v>
      </c>
      <c r="B42" s="634"/>
      <c r="C42" s="424">
        <v>2</v>
      </c>
      <c r="D42" s="424">
        <f>E42*0.5</f>
        <v>32.775000000000006</v>
      </c>
      <c r="E42" s="424">
        <f>D41-J26</f>
        <v>65.550000000000011</v>
      </c>
      <c r="F42" s="424">
        <f t="shared" ref="F42:F58" si="0">C42*D42</f>
        <v>65.550000000000011</v>
      </c>
      <c r="G42" s="424"/>
      <c r="H42" s="424"/>
      <c r="I42" s="424"/>
      <c r="J42" s="642" t="s">
        <v>295</v>
      </c>
      <c r="K42" s="642"/>
      <c r="L42" s="425"/>
      <c r="M42" s="425"/>
      <c r="N42" s="426">
        <f t="shared" ref="N42:N47" si="1">M42*L42</f>
        <v>0</v>
      </c>
    </row>
    <row r="43" spans="1:14" ht="13.5" hidden="1" customHeight="1" thickBot="1">
      <c r="A43" s="427" t="s">
        <v>238</v>
      </c>
      <c r="B43" s="428"/>
      <c r="C43" s="424">
        <f>Лист6!M12</f>
        <v>0</v>
      </c>
      <c r="D43" s="424">
        <f>D41</f>
        <v>65.550000000000011</v>
      </c>
      <c r="E43" s="424"/>
      <c r="F43" s="424">
        <f t="shared" si="0"/>
        <v>0</v>
      </c>
      <c r="G43" s="424"/>
      <c r="H43" s="424"/>
      <c r="I43" s="424"/>
      <c r="J43" s="642" t="s">
        <v>296</v>
      </c>
      <c r="K43" s="642"/>
      <c r="L43" s="425"/>
      <c r="M43" s="425"/>
      <c r="N43" s="426">
        <f t="shared" si="1"/>
        <v>0</v>
      </c>
    </row>
    <row r="44" spans="1:14" ht="13.5" hidden="1" thickBot="1">
      <c r="A44" s="427" t="s">
        <v>104</v>
      </c>
      <c r="B44" s="428"/>
      <c r="C44" s="424">
        <f>C43</f>
        <v>0</v>
      </c>
      <c r="D44" s="424">
        <f>D42</f>
        <v>32.775000000000006</v>
      </c>
      <c r="E44" s="424">
        <f>E42</f>
        <v>65.550000000000011</v>
      </c>
      <c r="F44" s="424">
        <f t="shared" si="0"/>
        <v>0</v>
      </c>
      <c r="G44" s="424"/>
      <c r="H44" s="424"/>
      <c r="I44" s="424"/>
      <c r="J44" s="642"/>
      <c r="K44" s="642"/>
      <c r="L44" s="425"/>
      <c r="M44" s="425"/>
      <c r="N44" s="426">
        <f t="shared" si="1"/>
        <v>0</v>
      </c>
    </row>
    <row r="45" spans="1:14" ht="13.5" hidden="1" thickBot="1">
      <c r="A45" s="427" t="s">
        <v>244</v>
      </c>
      <c r="B45" s="428"/>
      <c r="C45" s="424">
        <f>Лист1!M13</f>
        <v>0</v>
      </c>
      <c r="D45" s="424">
        <f>D41</f>
        <v>65.550000000000011</v>
      </c>
      <c r="E45" s="424"/>
      <c r="F45" s="424">
        <f t="shared" si="0"/>
        <v>0</v>
      </c>
      <c r="G45" s="424"/>
      <c r="H45" s="424"/>
      <c r="I45" s="424"/>
      <c r="J45" s="642"/>
      <c r="K45" s="642"/>
      <c r="L45" s="425"/>
      <c r="M45" s="425"/>
      <c r="N45" s="426">
        <f t="shared" si="1"/>
        <v>0</v>
      </c>
    </row>
    <row r="46" spans="1:14" ht="13.5" hidden="1" thickBot="1">
      <c r="A46" s="427" t="s">
        <v>104</v>
      </c>
      <c r="B46" s="428"/>
      <c r="C46" s="424">
        <f>C45</f>
        <v>0</v>
      </c>
      <c r="D46" s="424">
        <f>D42</f>
        <v>32.775000000000006</v>
      </c>
      <c r="E46" s="424">
        <f>E42</f>
        <v>65.550000000000011</v>
      </c>
      <c r="F46" s="424">
        <f t="shared" si="0"/>
        <v>0</v>
      </c>
      <c r="G46" s="424"/>
      <c r="H46" s="424"/>
      <c r="I46" s="424"/>
      <c r="J46" s="642"/>
      <c r="K46" s="642"/>
      <c r="L46" s="425"/>
      <c r="M46" s="425"/>
      <c r="N46" s="426">
        <f t="shared" si="1"/>
        <v>0</v>
      </c>
    </row>
    <row r="47" spans="1:14" ht="13.5" thickBot="1">
      <c r="A47" s="640" t="s">
        <v>252</v>
      </c>
      <c r="B47" s="641"/>
      <c r="C47" s="424">
        <v>26</v>
      </c>
      <c r="D47" s="424">
        <f>L8+L10+L12+L14+L16</f>
        <v>61.600000000000009</v>
      </c>
      <c r="E47" s="424"/>
      <c r="F47" s="424">
        <f t="shared" si="0"/>
        <v>1601.6000000000001</v>
      </c>
      <c r="G47" s="424"/>
      <c r="H47" s="424"/>
      <c r="I47" s="424"/>
      <c r="J47" s="642" t="s">
        <v>296</v>
      </c>
      <c r="K47" s="642"/>
      <c r="L47" s="425"/>
      <c r="M47" s="425"/>
      <c r="N47" s="426">
        <f t="shared" si="1"/>
        <v>0</v>
      </c>
    </row>
    <row r="48" spans="1:14" ht="13.5" thickBot="1">
      <c r="A48" s="633" t="s">
        <v>104</v>
      </c>
      <c r="B48" s="634"/>
      <c r="C48" s="424">
        <f>C47</f>
        <v>26</v>
      </c>
      <c r="D48" s="424">
        <f>E48*0.5</f>
        <v>29.700000000000003</v>
      </c>
      <c r="E48" s="424">
        <f>D47-L12</f>
        <v>59.400000000000006</v>
      </c>
      <c r="F48" s="424">
        <f t="shared" si="0"/>
        <v>772.2</v>
      </c>
      <c r="G48" s="424"/>
      <c r="H48" s="424"/>
      <c r="I48" s="424"/>
      <c r="J48" s="637"/>
      <c r="K48" s="637"/>
      <c r="L48" s="425"/>
      <c r="M48" s="425"/>
      <c r="N48" s="426"/>
    </row>
    <row r="49" spans="1:14" ht="13.5" thickBot="1">
      <c r="A49" s="633" t="s">
        <v>251</v>
      </c>
      <c r="B49" s="634"/>
      <c r="C49" s="424">
        <v>85</v>
      </c>
      <c r="D49" s="429">
        <f>M19+M20+M21+M22+M23+M24+M25+M26+M30+M27+M28+M29</f>
        <v>72.550000000000011</v>
      </c>
      <c r="E49" s="424"/>
      <c r="F49" s="424">
        <f t="shared" si="0"/>
        <v>6166.7500000000009</v>
      </c>
      <c r="G49" s="424"/>
      <c r="H49" s="424"/>
      <c r="I49" s="424"/>
      <c r="J49" s="637"/>
      <c r="K49" s="637"/>
      <c r="L49" s="425"/>
      <c r="M49" s="425"/>
      <c r="N49" s="426"/>
    </row>
    <row r="50" spans="1:14" ht="13.5" thickBot="1">
      <c r="A50" s="633" t="s">
        <v>104</v>
      </c>
      <c r="B50" s="634"/>
      <c r="C50" s="424">
        <f>C49</f>
        <v>85</v>
      </c>
      <c r="D50" s="424">
        <f>E50*0.5</f>
        <v>35.050000000000004</v>
      </c>
      <c r="E50" s="424">
        <f>D49-M25</f>
        <v>70.100000000000009</v>
      </c>
      <c r="F50" s="424">
        <f t="shared" si="0"/>
        <v>2979.2500000000005</v>
      </c>
      <c r="G50" s="424"/>
      <c r="H50" s="424"/>
      <c r="I50" s="424"/>
      <c r="J50" s="637"/>
      <c r="K50" s="637"/>
      <c r="L50" s="425"/>
      <c r="M50" s="425"/>
      <c r="N50" s="426"/>
    </row>
    <row r="51" spans="1:14" ht="13.5" thickBot="1">
      <c r="A51" s="633" t="s">
        <v>274</v>
      </c>
      <c r="B51" s="634"/>
      <c r="C51" s="424">
        <v>0</v>
      </c>
      <c r="D51" s="424">
        <f>N8+N10+N12+N14+N16</f>
        <v>0</v>
      </c>
      <c r="E51" s="424"/>
      <c r="F51" s="424">
        <f>D51*C51</f>
        <v>0</v>
      </c>
      <c r="G51" s="424"/>
      <c r="H51" s="424"/>
      <c r="I51" s="424"/>
      <c r="J51" s="637"/>
      <c r="K51" s="637"/>
      <c r="L51" s="425"/>
      <c r="M51" s="425"/>
      <c r="N51" s="426"/>
    </row>
    <row r="52" spans="1:14" ht="13.5" thickBot="1">
      <c r="A52" s="633" t="s">
        <v>104</v>
      </c>
      <c r="B52" s="634"/>
      <c r="C52" s="424">
        <v>0</v>
      </c>
      <c r="D52" s="424">
        <f>E52/2</f>
        <v>0</v>
      </c>
      <c r="E52" s="424">
        <f>D51-N12</f>
        <v>0</v>
      </c>
      <c r="F52" s="424">
        <f>D52*C52</f>
        <v>0</v>
      </c>
      <c r="G52" s="424"/>
      <c r="H52" s="424"/>
      <c r="I52" s="424"/>
      <c r="J52" s="637"/>
      <c r="K52" s="637"/>
      <c r="L52" s="425"/>
      <c r="M52" s="425"/>
      <c r="N52" s="426"/>
    </row>
    <row r="53" spans="1:14" ht="13.5" thickBot="1">
      <c r="A53" s="633" t="s">
        <v>275</v>
      </c>
      <c r="B53" s="634"/>
      <c r="C53" s="424">
        <v>0</v>
      </c>
      <c r="D53" s="424">
        <f>N19+N20+N21+N22+N23+N24+N25+N26+N30+N27+N28+N29</f>
        <v>8.4</v>
      </c>
      <c r="E53" s="424"/>
      <c r="F53" s="424">
        <f t="shared" ref="F53:F54" si="2">D53*C53</f>
        <v>0</v>
      </c>
      <c r="G53" s="424"/>
      <c r="H53" s="424"/>
      <c r="I53" s="424"/>
      <c r="J53" s="637"/>
      <c r="K53" s="637"/>
      <c r="L53" s="425"/>
      <c r="M53" s="425"/>
      <c r="N53" s="426"/>
    </row>
    <row r="54" spans="1:14" ht="13.5" thickBot="1">
      <c r="A54" s="633" t="s">
        <v>104</v>
      </c>
      <c r="B54" s="634"/>
      <c r="C54" s="424">
        <f>C53</f>
        <v>0</v>
      </c>
      <c r="D54" s="424">
        <f>E54/2</f>
        <v>2.9750000000000001</v>
      </c>
      <c r="E54" s="424">
        <f>D53-M25</f>
        <v>5.95</v>
      </c>
      <c r="F54" s="424">
        <f t="shared" si="2"/>
        <v>0</v>
      </c>
      <c r="G54" s="424"/>
      <c r="H54" s="424"/>
      <c r="I54" s="424"/>
      <c r="J54" s="637"/>
      <c r="K54" s="637"/>
      <c r="L54" s="425"/>
      <c r="M54" s="425"/>
      <c r="N54" s="426"/>
    </row>
    <row r="55" spans="1:14" ht="13.5" thickBot="1">
      <c r="A55" s="633" t="s">
        <v>105</v>
      </c>
      <c r="B55" s="634"/>
      <c r="C55" s="424">
        <v>2</v>
      </c>
      <c r="D55" s="424">
        <f>K19+K20+K21+K22+K24+K30+K23+K25+K26+K27+K28+K29</f>
        <v>21.65</v>
      </c>
      <c r="E55" s="424"/>
      <c r="F55" s="424">
        <f t="shared" si="0"/>
        <v>43.3</v>
      </c>
      <c r="G55" s="424"/>
      <c r="H55" s="424"/>
      <c r="I55" s="424"/>
      <c r="J55" s="637"/>
      <c r="K55" s="637"/>
      <c r="L55" s="425"/>
      <c r="M55" s="425"/>
      <c r="N55" s="426"/>
    </row>
    <row r="56" spans="1:14" ht="13.5" thickBot="1">
      <c r="A56" s="633" t="s">
        <v>104</v>
      </c>
      <c r="B56" s="634"/>
      <c r="C56" s="430">
        <v>2</v>
      </c>
      <c r="D56" s="430">
        <f>E56*0.5</f>
        <v>9.6</v>
      </c>
      <c r="E56" s="430">
        <f>D55-K26-K25</f>
        <v>19.2</v>
      </c>
      <c r="F56" s="430">
        <f t="shared" si="0"/>
        <v>19.2</v>
      </c>
      <c r="G56" s="430"/>
      <c r="H56" s="430"/>
      <c r="I56" s="430"/>
      <c r="J56" s="637"/>
      <c r="K56" s="637"/>
      <c r="L56" s="431"/>
      <c r="M56" s="431"/>
      <c r="N56" s="432"/>
    </row>
    <row r="57" spans="1:14" ht="13.5" thickBot="1">
      <c r="A57" s="633" t="s">
        <v>106</v>
      </c>
      <c r="B57" s="634"/>
      <c r="C57" s="430">
        <v>0</v>
      </c>
      <c r="D57" s="430">
        <f>D55/2</f>
        <v>10.824999999999999</v>
      </c>
      <c r="E57" s="430"/>
      <c r="F57" s="430">
        <f t="shared" si="0"/>
        <v>0</v>
      </c>
      <c r="G57" s="430"/>
      <c r="H57" s="430"/>
      <c r="I57" s="430"/>
      <c r="J57" s="637"/>
      <c r="K57" s="637"/>
      <c r="L57" s="431"/>
      <c r="M57" s="431"/>
      <c r="N57" s="432"/>
    </row>
    <row r="58" spans="1:14" ht="13.5" thickBot="1">
      <c r="A58" s="633" t="s">
        <v>104</v>
      </c>
      <c r="B58" s="634"/>
      <c r="C58" s="430">
        <v>0</v>
      </c>
      <c r="D58" s="430">
        <f>D56/2</f>
        <v>4.8</v>
      </c>
      <c r="E58" s="430">
        <f>E56/2</f>
        <v>9.6</v>
      </c>
      <c r="F58" s="430">
        <f t="shared" si="0"/>
        <v>0</v>
      </c>
      <c r="G58" s="430"/>
      <c r="H58" s="430"/>
      <c r="I58" s="430"/>
      <c r="J58" s="637"/>
      <c r="K58" s="637"/>
      <c r="L58" s="431"/>
      <c r="M58" s="431"/>
      <c r="N58" s="432"/>
    </row>
    <row r="59" spans="1:14" ht="13.5" thickBot="1">
      <c r="A59" s="635" t="s">
        <v>107</v>
      </c>
      <c r="B59" s="636"/>
      <c r="C59" s="433"/>
      <c r="D59" s="434"/>
      <c r="E59" s="434">
        <f>SUM(F41:F58)</f>
        <v>11778.95</v>
      </c>
      <c r="F59" s="434"/>
      <c r="G59" s="434"/>
      <c r="H59" s="434"/>
      <c r="I59" s="434"/>
      <c r="J59" s="434"/>
      <c r="K59" s="434"/>
      <c r="L59" s="434"/>
      <c r="M59" s="434"/>
      <c r="N59" s="435">
        <f>SUM(N41:N58)</f>
        <v>0</v>
      </c>
    </row>
    <row r="60" spans="1:14" ht="13.5" thickBot="1">
      <c r="A60" s="637"/>
      <c r="B60" s="637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</row>
    <row r="61" spans="1:14">
      <c r="A61" s="631" t="s">
        <v>108</v>
      </c>
      <c r="B61" s="632"/>
      <c r="C61" s="655" t="s">
        <v>271</v>
      </c>
      <c r="D61" s="656"/>
      <c r="E61" s="655" t="s">
        <v>273</v>
      </c>
      <c r="F61" s="656"/>
      <c r="G61" s="436"/>
      <c r="H61" s="436"/>
      <c r="I61" s="436"/>
      <c r="J61" s="655" t="s">
        <v>272</v>
      </c>
      <c r="K61" s="658"/>
      <c r="L61" s="437"/>
      <c r="M61" s="437"/>
      <c r="N61" s="438"/>
    </row>
    <row r="62" spans="1:14" ht="26.25" customHeight="1">
      <c r="A62" s="633" t="s">
        <v>109</v>
      </c>
      <c r="B62" s="634"/>
      <c r="C62" s="651"/>
      <c r="D62" s="652"/>
      <c r="E62" s="651"/>
      <c r="F62" s="652"/>
      <c r="G62" s="439"/>
      <c r="H62" s="439"/>
      <c r="I62" s="439"/>
      <c r="J62" s="645"/>
      <c r="K62" s="646"/>
      <c r="L62" s="440"/>
      <c r="M62" s="440"/>
      <c r="N62" s="419"/>
    </row>
    <row r="63" spans="1:14">
      <c r="A63" s="633" t="s">
        <v>110</v>
      </c>
      <c r="B63" s="634"/>
      <c r="C63" s="651"/>
      <c r="D63" s="652"/>
      <c r="E63" s="651"/>
      <c r="F63" s="652"/>
      <c r="G63" s="439"/>
      <c r="H63" s="439"/>
      <c r="I63" s="439"/>
      <c r="J63" s="645"/>
      <c r="K63" s="646"/>
      <c r="L63" s="440"/>
      <c r="M63" s="440"/>
      <c r="N63" s="419"/>
    </row>
    <row r="64" spans="1:14" ht="27" customHeight="1" thickBot="1">
      <c r="A64" s="635" t="s">
        <v>111</v>
      </c>
      <c r="B64" s="636"/>
      <c r="C64" s="653"/>
      <c r="D64" s="654"/>
      <c r="E64" s="653"/>
      <c r="F64" s="654"/>
      <c r="G64" s="441"/>
      <c r="H64" s="441"/>
      <c r="I64" s="441"/>
      <c r="J64" s="647"/>
      <c r="K64" s="648"/>
      <c r="L64" s="440"/>
      <c r="M64" s="440"/>
      <c r="N64" s="419"/>
    </row>
    <row r="65" spans="1:14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</row>
    <row r="66" spans="1:14" ht="23.25" customHeight="1">
      <c r="A66" s="442" t="s">
        <v>112</v>
      </c>
      <c r="B66" s="442"/>
      <c r="C66" s="419"/>
      <c r="D66" s="419"/>
      <c r="E66" s="442" t="s">
        <v>228</v>
      </c>
      <c r="F66" s="419"/>
      <c r="G66" s="419"/>
      <c r="H66" s="419"/>
      <c r="I66" s="419"/>
      <c r="J66" s="419"/>
      <c r="K66" s="419"/>
      <c r="L66" s="419"/>
      <c r="M66" s="419"/>
      <c r="N66" s="419"/>
    </row>
    <row r="67" spans="1:14" ht="26.25" customHeight="1">
      <c r="A67" s="442" t="s">
        <v>113</v>
      </c>
      <c r="B67" s="442"/>
      <c r="C67" s="419"/>
      <c r="D67" s="419"/>
      <c r="E67" s="419" t="s">
        <v>440</v>
      </c>
      <c r="F67" s="419"/>
      <c r="G67" s="419"/>
      <c r="H67" s="419"/>
      <c r="I67" s="419"/>
      <c r="J67" s="419"/>
      <c r="K67" s="419"/>
      <c r="L67" s="419"/>
      <c r="M67" s="419"/>
      <c r="N67" s="419"/>
    </row>
    <row r="68" spans="1:14" ht="24" customHeight="1">
      <c r="A68" s="442" t="s">
        <v>114</v>
      </c>
      <c r="B68" s="442"/>
      <c r="C68" s="419"/>
      <c r="D68" s="419"/>
      <c r="E68" s="442" t="s">
        <v>349</v>
      </c>
      <c r="F68" s="419"/>
      <c r="G68" s="419"/>
      <c r="H68" s="419"/>
      <c r="I68" s="419"/>
      <c r="J68" s="419"/>
      <c r="K68" s="419"/>
      <c r="L68" s="419"/>
      <c r="M68" s="419"/>
      <c r="N68" s="419"/>
    </row>
    <row r="69" spans="1:14" ht="24" customHeight="1">
      <c r="A69" s="442" t="s">
        <v>115</v>
      </c>
      <c r="B69" s="442"/>
      <c r="C69" s="419"/>
      <c r="D69" s="419"/>
      <c r="E69" s="443" t="s">
        <v>441</v>
      </c>
      <c r="F69" s="443"/>
      <c r="G69" s="443"/>
      <c r="H69" s="443"/>
      <c r="I69" s="443"/>
      <c r="J69" s="443"/>
      <c r="K69" s="443"/>
      <c r="L69" s="443"/>
      <c r="M69" s="443"/>
      <c r="N69" s="443"/>
    </row>
  </sheetData>
  <mergeCells count="71"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J40:K40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192</v>
      </c>
      <c r="B1" t="s">
        <v>180</v>
      </c>
      <c r="C1" t="s">
        <v>43</v>
      </c>
      <c r="D1">
        <v>34.5</v>
      </c>
    </row>
    <row r="2" spans="1:4">
      <c r="C2" t="s">
        <v>185</v>
      </c>
      <c r="D2">
        <v>270</v>
      </c>
    </row>
    <row r="3" spans="1:4">
      <c r="C3" t="s">
        <v>172</v>
      </c>
      <c r="D3">
        <v>15</v>
      </c>
    </row>
    <row r="4" spans="1:4">
      <c r="C4" t="s">
        <v>186</v>
      </c>
      <c r="D4">
        <v>82.5</v>
      </c>
    </row>
    <row r="5" spans="1:4">
      <c r="A5" t="s">
        <v>193</v>
      </c>
      <c r="B5" t="s">
        <v>102</v>
      </c>
      <c r="C5" t="s">
        <v>194</v>
      </c>
      <c r="D5">
        <v>540</v>
      </c>
    </row>
    <row r="6" spans="1:4">
      <c r="C6" t="s">
        <v>185</v>
      </c>
      <c r="D6">
        <v>270</v>
      </c>
    </row>
    <row r="7" spans="1:4">
      <c r="C7" t="s">
        <v>186</v>
      </c>
      <c r="D7">
        <v>82.5</v>
      </c>
    </row>
    <row r="8" spans="1:4">
      <c r="A8" t="s">
        <v>168</v>
      </c>
      <c r="B8">
        <v>30</v>
      </c>
      <c r="C8" t="s">
        <v>168</v>
      </c>
      <c r="D8">
        <v>49.43</v>
      </c>
    </row>
    <row r="9" spans="1:4">
      <c r="A9" t="s">
        <v>170</v>
      </c>
      <c r="B9">
        <v>250</v>
      </c>
      <c r="C9" t="s">
        <v>187</v>
      </c>
      <c r="D9">
        <v>439.11</v>
      </c>
    </row>
    <row r="10" spans="1:4">
      <c r="C10" t="s">
        <v>173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188</v>
      </c>
      <c r="D12">
        <v>22.5</v>
      </c>
    </row>
    <row r="13" spans="1:4">
      <c r="C13" t="s">
        <v>189</v>
      </c>
      <c r="D13">
        <v>45</v>
      </c>
    </row>
    <row r="14" spans="1:4">
      <c r="C14" t="s">
        <v>195</v>
      </c>
      <c r="D14">
        <v>304.5</v>
      </c>
    </row>
    <row r="15" spans="1:4">
      <c r="C15" t="s">
        <v>174</v>
      </c>
      <c r="D15">
        <v>97.5</v>
      </c>
    </row>
    <row r="16" spans="1:4">
      <c r="A16" t="s">
        <v>184</v>
      </c>
      <c r="B16" t="s">
        <v>183</v>
      </c>
      <c r="C16" t="s">
        <v>190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189</v>
      </c>
      <c r="D19">
        <v>45</v>
      </c>
    </row>
    <row r="20" spans="1:4">
      <c r="C20" t="s">
        <v>196</v>
      </c>
      <c r="D20">
        <v>36</v>
      </c>
    </row>
    <row r="21" spans="1:4">
      <c r="C21" t="s">
        <v>174</v>
      </c>
      <c r="D21">
        <v>97.5</v>
      </c>
    </row>
    <row r="22" spans="1:4">
      <c r="C22" t="s">
        <v>172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199</v>
      </c>
      <c r="B25" t="s">
        <v>102</v>
      </c>
      <c r="C25" t="s">
        <v>51</v>
      </c>
      <c r="D25">
        <v>540</v>
      </c>
    </row>
    <row r="26" spans="1:4">
      <c r="C26" t="s">
        <v>186</v>
      </c>
      <c r="D26">
        <v>82.5</v>
      </c>
    </row>
    <row r="29" spans="1:4">
      <c r="A29" t="s">
        <v>197</v>
      </c>
      <c r="B29" t="s">
        <v>171</v>
      </c>
      <c r="C29" t="s">
        <v>191</v>
      </c>
      <c r="D29">
        <v>37.5</v>
      </c>
    </row>
    <row r="30" spans="1:4">
      <c r="C30" t="s">
        <v>186</v>
      </c>
      <c r="D30">
        <v>82.5</v>
      </c>
    </row>
    <row r="31" spans="1:4">
      <c r="A31" t="s">
        <v>169</v>
      </c>
      <c r="B31">
        <v>50</v>
      </c>
      <c r="C31" t="s">
        <v>29</v>
      </c>
      <c r="D31">
        <v>146.75</v>
      </c>
    </row>
    <row r="32" spans="1:4">
      <c r="C32" t="s">
        <v>172</v>
      </c>
      <c r="D32">
        <v>15</v>
      </c>
    </row>
    <row r="33" spans="3:4">
      <c r="C33" t="s">
        <v>34</v>
      </c>
      <c r="D33">
        <v>6.75</v>
      </c>
    </row>
    <row r="34" spans="3:4">
      <c r="C34" t="s">
        <v>175</v>
      </c>
      <c r="D34">
        <v>195</v>
      </c>
    </row>
    <row r="35" spans="3:4">
      <c r="C35" t="s">
        <v>198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SheetLayoutView="90" workbookViewId="0">
      <selection activeCell="Z33" sqref="Z33:AD33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 t="s">
        <v>116</v>
      </c>
      <c r="AF1" s="145"/>
      <c r="AH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50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 t="s">
        <v>117</v>
      </c>
      <c r="AF2" s="145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145" t="s">
        <v>118</v>
      </c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50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702" t="s">
        <v>119</v>
      </c>
      <c r="AP4" s="703"/>
      <c r="AQ4" s="703"/>
      <c r="AR4" s="703"/>
      <c r="AS4" s="703"/>
      <c r="AT4" s="703"/>
      <c r="AU4" s="703"/>
      <c r="AV4" s="703"/>
      <c r="AW4" s="703"/>
      <c r="AX4" s="704"/>
    </row>
    <row r="5" spans="1:50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145"/>
      <c r="AF5" s="145"/>
      <c r="AG5" s="145"/>
      <c r="AH5" s="145"/>
      <c r="AI5" s="145"/>
      <c r="AJ5" s="145"/>
      <c r="AK5" s="145"/>
      <c r="AL5" s="145"/>
      <c r="AM5" s="62" t="s">
        <v>120</v>
      </c>
      <c r="AN5" s="145"/>
      <c r="AO5" s="705" t="s">
        <v>121</v>
      </c>
      <c r="AP5" s="706"/>
      <c r="AQ5" s="706"/>
      <c r="AR5" s="706"/>
      <c r="AS5" s="706"/>
      <c r="AT5" s="706"/>
      <c r="AU5" s="706"/>
      <c r="AV5" s="706"/>
      <c r="AW5" s="706"/>
      <c r="AX5" s="707"/>
    </row>
    <row r="6" spans="1:50">
      <c r="A6" s="708" t="s">
        <v>122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145"/>
      <c r="AJ6" s="145"/>
      <c r="AK6" s="145"/>
      <c r="AL6" s="145"/>
      <c r="AM6" s="62" t="s">
        <v>123</v>
      </c>
      <c r="AN6" s="145"/>
      <c r="AO6" s="684" t="s">
        <v>92</v>
      </c>
      <c r="AP6" s="685"/>
      <c r="AQ6" s="685"/>
      <c r="AR6" s="685"/>
      <c r="AS6" s="685"/>
      <c r="AT6" s="685"/>
      <c r="AU6" s="685"/>
      <c r="AV6" s="685"/>
      <c r="AW6" s="685"/>
      <c r="AX6" s="686"/>
    </row>
    <row r="7" spans="1:50">
      <c r="A7" s="63"/>
      <c r="B7" s="63"/>
      <c r="C7" s="63"/>
      <c r="D7" s="63"/>
      <c r="E7" s="63"/>
      <c r="F7" s="63"/>
      <c r="G7" s="63"/>
      <c r="H7" s="63"/>
      <c r="I7" s="63"/>
      <c r="J7" s="63"/>
      <c r="K7" s="709" t="s">
        <v>124</v>
      </c>
      <c r="L7" s="709"/>
      <c r="M7" s="709"/>
      <c r="N7" s="709"/>
      <c r="O7" s="709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45"/>
      <c r="AJ7" s="145"/>
      <c r="AK7" s="145"/>
      <c r="AL7" s="145"/>
      <c r="AM7" s="62"/>
      <c r="AN7" s="145"/>
      <c r="AO7" s="710"/>
      <c r="AP7" s="711"/>
      <c r="AQ7" s="711"/>
      <c r="AR7" s="711"/>
      <c r="AS7" s="711"/>
      <c r="AT7" s="711"/>
      <c r="AU7" s="711"/>
      <c r="AV7" s="711"/>
      <c r="AW7" s="711"/>
      <c r="AX7" s="712"/>
    </row>
    <row r="8" spans="1:50">
      <c r="A8" s="708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16"/>
      <c r="AO8" s="713"/>
      <c r="AP8" s="714"/>
      <c r="AQ8" s="714"/>
      <c r="AR8" s="714"/>
      <c r="AS8" s="714"/>
      <c r="AT8" s="714"/>
      <c r="AU8" s="714"/>
      <c r="AV8" s="714"/>
      <c r="AW8" s="714"/>
      <c r="AX8" s="715"/>
    </row>
    <row r="9" spans="1:50">
      <c r="A9" s="145"/>
      <c r="B9" s="145"/>
      <c r="C9" s="145"/>
      <c r="D9" s="145"/>
      <c r="E9" s="145"/>
      <c r="F9" s="145"/>
      <c r="G9" s="145"/>
      <c r="H9" s="145"/>
      <c r="I9" s="64" t="s">
        <v>125</v>
      </c>
      <c r="J9" s="64"/>
      <c r="K9" s="64"/>
      <c r="L9" s="64"/>
      <c r="M9" s="64"/>
      <c r="N9" s="64"/>
      <c r="O9" s="64"/>
      <c r="P9" s="64"/>
      <c r="Q9" s="64"/>
      <c r="R9" s="64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62" t="s">
        <v>126</v>
      </c>
      <c r="AN9" s="145"/>
      <c r="AO9" s="684"/>
      <c r="AP9" s="685"/>
      <c r="AQ9" s="685"/>
      <c r="AR9" s="685"/>
      <c r="AS9" s="685"/>
      <c r="AT9" s="685"/>
      <c r="AU9" s="685"/>
      <c r="AV9" s="685"/>
      <c r="AW9" s="685"/>
      <c r="AX9" s="686"/>
    </row>
    <row r="10" spans="1:50" ht="13.5" thickBo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62" t="s">
        <v>127</v>
      </c>
      <c r="AN10" s="145"/>
      <c r="AO10" s="687"/>
      <c r="AP10" s="688"/>
      <c r="AQ10" s="688"/>
      <c r="AR10" s="688"/>
      <c r="AS10" s="688"/>
      <c r="AT10" s="688"/>
      <c r="AU10" s="688"/>
      <c r="AV10" s="688"/>
      <c r="AW10" s="688"/>
      <c r="AX10" s="689"/>
    </row>
    <row r="11" spans="1:50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65" t="s">
        <v>128</v>
      </c>
      <c r="AP11" s="145"/>
      <c r="AQ11" s="145"/>
      <c r="AR11" s="145"/>
      <c r="AS11" s="145"/>
      <c r="AT11" s="145"/>
      <c r="AU11" s="145"/>
      <c r="AV11" s="145"/>
      <c r="AW11" s="145"/>
    </row>
    <row r="12" spans="1:50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690" t="s">
        <v>129</v>
      </c>
      <c r="V12" s="691"/>
      <c r="W12" s="691"/>
      <c r="X12" s="691"/>
      <c r="Y12" s="691"/>
      <c r="Z12" s="691"/>
      <c r="AA12" s="692"/>
      <c r="AB12" s="690" t="s">
        <v>130</v>
      </c>
      <c r="AC12" s="691"/>
      <c r="AD12" s="691"/>
      <c r="AE12" s="691"/>
      <c r="AF12" s="691"/>
      <c r="AG12" s="691"/>
      <c r="AH12" s="692"/>
      <c r="AI12" s="145"/>
      <c r="AJ12" s="145"/>
      <c r="AK12" s="145"/>
      <c r="AL12" s="145"/>
      <c r="AM12" s="145"/>
      <c r="AN12" s="145"/>
      <c r="AO12" s="65" t="s">
        <v>131</v>
      </c>
      <c r="AP12" s="145"/>
      <c r="AQ12" s="145"/>
      <c r="AR12" s="145"/>
      <c r="AS12" s="145"/>
      <c r="AT12" s="145"/>
      <c r="AU12" s="145"/>
      <c r="AV12" s="145"/>
      <c r="AW12" s="145"/>
    </row>
    <row r="13" spans="1:50" ht="13.5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693"/>
      <c r="V13" s="694"/>
      <c r="W13" s="694"/>
      <c r="X13" s="694"/>
      <c r="Y13" s="694"/>
      <c r="Z13" s="694"/>
      <c r="AA13" s="695"/>
      <c r="AB13" s="693"/>
      <c r="AC13" s="694"/>
      <c r="AD13" s="694"/>
      <c r="AE13" s="694"/>
      <c r="AF13" s="694"/>
      <c r="AG13" s="694"/>
      <c r="AH13" s="695"/>
      <c r="AI13" s="145"/>
      <c r="AJ13" s="145"/>
      <c r="AK13" s="145"/>
      <c r="AL13" s="145"/>
      <c r="AM13" s="696" t="s">
        <v>112</v>
      </c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</row>
    <row r="14" spans="1:50" ht="13.5" thickBo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66"/>
      <c r="S14" s="66" t="s">
        <v>132</v>
      </c>
      <c r="T14" s="145"/>
      <c r="U14" s="697" t="s">
        <v>301</v>
      </c>
      <c r="V14" s="698"/>
      <c r="W14" s="698"/>
      <c r="X14" s="698"/>
      <c r="Y14" s="698"/>
      <c r="Z14" s="698"/>
      <c r="AA14" s="699"/>
      <c r="AB14" s="698" t="s">
        <v>300</v>
      </c>
      <c r="AC14" s="698"/>
      <c r="AD14" s="698"/>
      <c r="AE14" s="698"/>
      <c r="AF14" s="698"/>
      <c r="AG14" s="698"/>
      <c r="AH14" s="700"/>
      <c r="AI14" s="145"/>
      <c r="AJ14" s="145"/>
      <c r="AK14" s="145"/>
      <c r="AL14" s="145"/>
      <c r="AM14" s="701" t="s">
        <v>133</v>
      </c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</row>
    <row r="15" spans="1:50">
      <c r="A15" s="145"/>
      <c r="B15" s="145"/>
      <c r="C15" s="145"/>
      <c r="D15" s="145"/>
      <c r="E15" s="145"/>
      <c r="F15" s="145"/>
      <c r="G15" s="67" t="s">
        <v>134</v>
      </c>
      <c r="H15" s="145"/>
      <c r="I15" s="145"/>
      <c r="J15" s="145"/>
      <c r="K15" s="145"/>
      <c r="L15" s="145"/>
      <c r="M15" s="66"/>
      <c r="N15" s="66"/>
      <c r="O15" s="66"/>
      <c r="P15" s="66"/>
      <c r="Q15" s="66"/>
      <c r="R15" s="66"/>
      <c r="S15" s="66"/>
      <c r="T15" s="66"/>
      <c r="U15" s="66"/>
      <c r="V15" s="60"/>
      <c r="W15" s="60"/>
      <c r="X15" s="60"/>
      <c r="Y15" s="60"/>
      <c r="Z15" s="60"/>
      <c r="AA15" s="60"/>
      <c r="AB15" s="60"/>
      <c r="AC15" s="60"/>
      <c r="AD15" s="145"/>
      <c r="AE15" s="145"/>
      <c r="AF15" s="145"/>
      <c r="AG15" s="145"/>
      <c r="AH15" s="145"/>
      <c r="AI15" s="145"/>
      <c r="AJ15" s="145"/>
      <c r="AK15" s="696"/>
      <c r="AL15" s="696"/>
      <c r="AM15" s="696"/>
      <c r="AN15" s="696"/>
      <c r="AO15" s="696"/>
      <c r="AP15" s="68"/>
      <c r="AQ15" s="717" t="s">
        <v>233</v>
      </c>
      <c r="AR15" s="717"/>
      <c r="AS15" s="717"/>
      <c r="AT15" s="717"/>
      <c r="AU15" s="717"/>
      <c r="AV15" s="717"/>
      <c r="AW15" s="717"/>
      <c r="AX15" s="717"/>
    </row>
    <row r="16" spans="1:50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67" t="s">
        <v>135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701" t="s">
        <v>136</v>
      </c>
      <c r="AL16" s="701"/>
      <c r="AM16" s="701"/>
      <c r="AN16" s="701"/>
      <c r="AO16" s="701"/>
      <c r="AP16" s="69"/>
      <c r="AQ16" s="701" t="s">
        <v>137</v>
      </c>
      <c r="AR16" s="701"/>
      <c r="AS16" s="701"/>
      <c r="AT16" s="701"/>
      <c r="AU16" s="701"/>
      <c r="AV16" s="701"/>
      <c r="AW16" s="701"/>
      <c r="AX16" s="701"/>
    </row>
    <row r="17" spans="1:50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66"/>
      <c r="N17" s="66"/>
      <c r="O17" s="66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70" t="s">
        <v>138</v>
      </c>
      <c r="AL17" s="379" t="s">
        <v>302</v>
      </c>
      <c r="AM17" s="71" t="s">
        <v>139</v>
      </c>
      <c r="AN17" s="718" t="s">
        <v>303</v>
      </c>
      <c r="AO17" s="718"/>
      <c r="AP17" s="718"/>
      <c r="AQ17" s="718"/>
      <c r="AR17" s="718"/>
      <c r="AS17" s="718"/>
      <c r="AT17" s="72"/>
      <c r="AU17" s="718" t="s">
        <v>287</v>
      </c>
      <c r="AV17" s="718"/>
      <c r="AW17" s="718"/>
      <c r="AX17" s="73" t="s">
        <v>140</v>
      </c>
    </row>
    <row r="18" spans="1:50">
      <c r="A18" s="74" t="s">
        <v>141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60"/>
      <c r="AG18" s="60"/>
      <c r="AH18" s="60"/>
      <c r="AI18" s="60"/>
      <c r="AJ18" s="60"/>
      <c r="AK18" s="145"/>
      <c r="AL18" s="145"/>
      <c r="AM18" s="145"/>
      <c r="AN18" s="145"/>
      <c r="AO18" s="145"/>
      <c r="AP18" s="145"/>
      <c r="AQ18" s="145"/>
      <c r="AR18" s="145"/>
      <c r="AT18" s="75"/>
      <c r="AU18" s="145"/>
      <c r="AV18" s="145"/>
      <c r="AW18" s="145"/>
      <c r="AX18" s="145"/>
    </row>
    <row r="19" spans="1:50" ht="12.75" customHeight="1">
      <c r="A19" s="719" t="s">
        <v>142</v>
      </c>
      <c r="B19" s="719"/>
      <c r="C19" s="719"/>
      <c r="D19" s="719" t="s">
        <v>143</v>
      </c>
      <c r="E19" s="719"/>
      <c r="F19" s="719"/>
      <c r="G19" s="719"/>
      <c r="H19" s="720" t="s">
        <v>144</v>
      </c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 t="s">
        <v>145</v>
      </c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20"/>
      <c r="AT19" s="719" t="s">
        <v>146</v>
      </c>
      <c r="AU19" s="719"/>
      <c r="AV19" s="719"/>
      <c r="AW19" s="719"/>
      <c r="AX19" s="719"/>
    </row>
    <row r="20" spans="1:50" ht="12.75" customHeight="1">
      <c r="A20" s="719"/>
      <c r="B20" s="719"/>
      <c r="C20" s="719"/>
      <c r="D20" s="719"/>
      <c r="E20" s="719"/>
      <c r="F20" s="719"/>
      <c r="G20" s="719"/>
      <c r="H20" s="720" t="s">
        <v>78</v>
      </c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 t="s">
        <v>79</v>
      </c>
      <c r="T20" s="720"/>
      <c r="U20" s="720"/>
      <c r="V20" s="719" t="s">
        <v>147</v>
      </c>
      <c r="W20" s="719"/>
      <c r="X20" s="719"/>
      <c r="Y20" s="719"/>
      <c r="Z20" s="719" t="s">
        <v>148</v>
      </c>
      <c r="AA20" s="719"/>
      <c r="AB20" s="719"/>
      <c r="AC20" s="719"/>
      <c r="AD20" s="719"/>
      <c r="AE20" s="719"/>
      <c r="AF20" s="719"/>
      <c r="AG20" s="719"/>
      <c r="AH20" s="719"/>
      <c r="AI20" s="719"/>
      <c r="AJ20" s="719" t="s">
        <v>149</v>
      </c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719"/>
      <c r="AV20" s="719"/>
      <c r="AW20" s="719"/>
      <c r="AX20" s="719"/>
    </row>
    <row r="21" spans="1:50">
      <c r="A21" s="719"/>
      <c r="B21" s="719"/>
      <c r="C21" s="719"/>
      <c r="D21" s="719"/>
      <c r="E21" s="719"/>
      <c r="F21" s="719"/>
      <c r="G21" s="719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</row>
    <row r="22" spans="1:50">
      <c r="A22" s="719"/>
      <c r="B22" s="719"/>
      <c r="C22" s="719"/>
      <c r="D22" s="719"/>
      <c r="E22" s="719"/>
      <c r="F22" s="719"/>
      <c r="G22" s="719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719"/>
      <c r="AW22" s="719"/>
      <c r="AX22" s="719"/>
    </row>
    <row r="23" spans="1:50" ht="12.75" customHeight="1">
      <c r="A23" s="719"/>
      <c r="B23" s="719"/>
      <c r="C23" s="719"/>
      <c r="D23" s="719"/>
      <c r="E23" s="719"/>
      <c r="F23" s="719"/>
      <c r="G23" s="719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19"/>
      <c r="W23" s="719"/>
      <c r="X23" s="719"/>
      <c r="Y23" s="719"/>
      <c r="Z23" s="719" t="s">
        <v>150</v>
      </c>
      <c r="AA23" s="719"/>
      <c r="AB23" s="719"/>
      <c r="AC23" s="719"/>
      <c r="AD23" s="719"/>
      <c r="AE23" s="719" t="s">
        <v>151</v>
      </c>
      <c r="AF23" s="719"/>
      <c r="AG23" s="719"/>
      <c r="AH23" s="719"/>
      <c r="AI23" s="719"/>
      <c r="AJ23" s="719" t="s">
        <v>150</v>
      </c>
      <c r="AK23" s="719"/>
      <c r="AL23" s="719"/>
      <c r="AM23" s="719"/>
      <c r="AN23" s="719"/>
      <c r="AO23" s="719" t="s">
        <v>151</v>
      </c>
      <c r="AP23" s="719"/>
      <c r="AQ23" s="719"/>
      <c r="AR23" s="719"/>
      <c r="AS23" s="719"/>
      <c r="AT23" s="719"/>
      <c r="AU23" s="719"/>
      <c r="AV23" s="719"/>
      <c r="AW23" s="719"/>
      <c r="AX23" s="719"/>
    </row>
    <row r="24" spans="1:50">
      <c r="A24" s="719"/>
      <c r="B24" s="719"/>
      <c r="C24" s="719"/>
      <c r="D24" s="719"/>
      <c r="E24" s="719"/>
      <c r="F24" s="719"/>
      <c r="G24" s="719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19"/>
      <c r="AR24" s="719"/>
      <c r="AS24" s="719"/>
      <c r="AT24" s="719"/>
      <c r="AU24" s="719"/>
      <c r="AV24" s="719"/>
      <c r="AW24" s="719"/>
      <c r="AX24" s="719"/>
    </row>
    <row r="25" spans="1:50" ht="13.5" thickBot="1">
      <c r="A25" s="723">
        <v>1</v>
      </c>
      <c r="B25" s="723"/>
      <c r="C25" s="723"/>
      <c r="D25" s="723">
        <v>2</v>
      </c>
      <c r="E25" s="723"/>
      <c r="F25" s="723"/>
      <c r="G25" s="723"/>
      <c r="H25" s="723">
        <v>3</v>
      </c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2">
        <v>4</v>
      </c>
      <c r="T25" s="722"/>
      <c r="U25" s="722"/>
      <c r="V25" s="722">
        <v>5</v>
      </c>
      <c r="W25" s="722"/>
      <c r="X25" s="722"/>
      <c r="Y25" s="722"/>
      <c r="Z25" s="722">
        <v>6</v>
      </c>
      <c r="AA25" s="722"/>
      <c r="AB25" s="722"/>
      <c r="AC25" s="722"/>
      <c r="AD25" s="722"/>
      <c r="AE25" s="721">
        <v>7</v>
      </c>
      <c r="AF25" s="721"/>
      <c r="AG25" s="721"/>
      <c r="AH25" s="721"/>
      <c r="AI25" s="721"/>
      <c r="AJ25" s="722">
        <v>8</v>
      </c>
      <c r="AK25" s="722"/>
      <c r="AL25" s="722"/>
      <c r="AM25" s="722"/>
      <c r="AN25" s="722"/>
      <c r="AO25" s="722">
        <v>9</v>
      </c>
      <c r="AP25" s="722"/>
      <c r="AQ25" s="722"/>
      <c r="AR25" s="722"/>
      <c r="AS25" s="722"/>
      <c r="AT25" s="723">
        <v>10</v>
      </c>
      <c r="AU25" s="723"/>
      <c r="AV25" s="723"/>
      <c r="AW25" s="723"/>
      <c r="AX25" s="723"/>
    </row>
    <row r="26" spans="1:50" ht="13.5" customHeight="1" thickBot="1">
      <c r="A26" s="724"/>
      <c r="B26" s="724"/>
      <c r="C26" s="724"/>
      <c r="D26" s="724"/>
      <c r="E26" s="724"/>
      <c r="F26" s="724"/>
      <c r="G26" s="724"/>
      <c r="H26" s="725" t="s">
        <v>278</v>
      </c>
      <c r="I26" s="725"/>
      <c r="J26" s="725"/>
      <c r="K26" s="725"/>
      <c r="L26" s="725"/>
      <c r="M26" s="725"/>
      <c r="N26" s="725"/>
      <c r="O26" s="725"/>
      <c r="P26" s="725"/>
      <c r="Q26" s="725"/>
      <c r="R26" s="726"/>
      <c r="S26" s="727"/>
      <c r="T26" s="728"/>
      <c r="U26" s="728"/>
      <c r="V26" s="681">
        <v>50</v>
      </c>
      <c r="W26" s="681"/>
      <c r="X26" s="681"/>
      <c r="Y26" s="681"/>
      <c r="Z26" s="681">
        <v>47.2</v>
      </c>
      <c r="AA26" s="681"/>
      <c r="AB26" s="681"/>
      <c r="AC26" s="681"/>
      <c r="AD26" s="681"/>
      <c r="AE26" s="680">
        <f>Z26*V26</f>
        <v>2360</v>
      </c>
      <c r="AF26" s="680"/>
      <c r="AG26" s="680"/>
      <c r="AH26" s="680"/>
      <c r="AI26" s="680"/>
      <c r="AJ26" s="681">
        <v>31.5</v>
      </c>
      <c r="AK26" s="681"/>
      <c r="AL26" s="681"/>
      <c r="AM26" s="681"/>
      <c r="AN26" s="681"/>
      <c r="AO26" s="681">
        <f>AJ26*V26</f>
        <v>1575</v>
      </c>
      <c r="AP26" s="681"/>
      <c r="AQ26" s="681"/>
      <c r="AR26" s="681"/>
      <c r="AS26" s="682"/>
      <c r="AT26" s="729"/>
      <c r="AU26" s="725"/>
      <c r="AV26" s="725"/>
      <c r="AW26" s="725"/>
      <c r="AX26" s="725"/>
    </row>
    <row r="27" spans="1:50" ht="13.5" customHeight="1" thickBot="1">
      <c r="A27" s="724"/>
      <c r="B27" s="724"/>
      <c r="C27" s="724"/>
      <c r="D27" s="724"/>
      <c r="E27" s="724"/>
      <c r="F27" s="724"/>
      <c r="G27" s="724"/>
      <c r="H27" s="725" t="s">
        <v>225</v>
      </c>
      <c r="I27" s="725"/>
      <c r="J27" s="725"/>
      <c r="K27" s="725"/>
      <c r="L27" s="725"/>
      <c r="M27" s="725"/>
      <c r="N27" s="725"/>
      <c r="O27" s="725"/>
      <c r="P27" s="725"/>
      <c r="Q27" s="725"/>
      <c r="R27" s="726"/>
      <c r="S27" s="730"/>
      <c r="T27" s="724"/>
      <c r="U27" s="724"/>
      <c r="V27" s="723">
        <v>90</v>
      </c>
      <c r="W27" s="723"/>
      <c r="X27" s="723"/>
      <c r="Y27" s="723"/>
      <c r="Z27" s="723">
        <v>1.1000000000000001</v>
      </c>
      <c r="AA27" s="723"/>
      <c r="AB27" s="723"/>
      <c r="AC27" s="723"/>
      <c r="AD27" s="723"/>
      <c r="AE27" s="680">
        <f t="shared" ref="AE27:AE37" si="0">Z27*V27</f>
        <v>99.000000000000014</v>
      </c>
      <c r="AF27" s="680"/>
      <c r="AG27" s="680"/>
      <c r="AH27" s="680"/>
      <c r="AI27" s="680"/>
      <c r="AJ27" s="723">
        <v>0.7</v>
      </c>
      <c r="AK27" s="723"/>
      <c r="AL27" s="723"/>
      <c r="AM27" s="723"/>
      <c r="AN27" s="723"/>
      <c r="AO27" s="681">
        <f t="shared" ref="AO27:AO37" si="1">AJ27*V27</f>
        <v>62.999999999999993</v>
      </c>
      <c r="AP27" s="681"/>
      <c r="AQ27" s="681"/>
      <c r="AR27" s="681"/>
      <c r="AS27" s="682"/>
      <c r="AT27" s="729"/>
      <c r="AU27" s="725"/>
      <c r="AV27" s="725"/>
      <c r="AW27" s="725"/>
      <c r="AX27" s="725"/>
    </row>
    <row r="28" spans="1:50" ht="13.5" customHeight="1" thickBot="1">
      <c r="A28" s="724"/>
      <c r="B28" s="724"/>
      <c r="C28" s="724"/>
      <c r="D28" s="724"/>
      <c r="E28" s="724"/>
      <c r="F28" s="724"/>
      <c r="G28" s="724"/>
      <c r="H28" s="725" t="s">
        <v>260</v>
      </c>
      <c r="I28" s="725"/>
      <c r="J28" s="725"/>
      <c r="K28" s="725"/>
      <c r="L28" s="725"/>
      <c r="M28" s="725"/>
      <c r="N28" s="725"/>
      <c r="O28" s="725"/>
      <c r="P28" s="725"/>
      <c r="Q28" s="725"/>
      <c r="R28" s="726"/>
      <c r="S28" s="730"/>
      <c r="T28" s="724"/>
      <c r="U28" s="724"/>
      <c r="V28" s="723">
        <v>10</v>
      </c>
      <c r="W28" s="723"/>
      <c r="X28" s="723"/>
      <c r="Y28" s="723"/>
      <c r="Z28" s="723">
        <v>8.5</v>
      </c>
      <c r="AA28" s="723"/>
      <c r="AB28" s="723"/>
      <c r="AC28" s="723"/>
      <c r="AD28" s="723"/>
      <c r="AE28" s="680">
        <f t="shared" si="0"/>
        <v>85</v>
      </c>
      <c r="AF28" s="680"/>
      <c r="AG28" s="680"/>
      <c r="AH28" s="680"/>
      <c r="AI28" s="680"/>
      <c r="AJ28" s="723">
        <v>5.65</v>
      </c>
      <c r="AK28" s="723"/>
      <c r="AL28" s="723"/>
      <c r="AM28" s="723"/>
      <c r="AN28" s="723"/>
      <c r="AO28" s="681">
        <f t="shared" si="1"/>
        <v>56.5</v>
      </c>
      <c r="AP28" s="681"/>
      <c r="AQ28" s="681"/>
      <c r="AR28" s="681"/>
      <c r="AS28" s="682"/>
      <c r="AT28" s="729"/>
      <c r="AU28" s="725"/>
      <c r="AV28" s="725"/>
      <c r="AW28" s="725"/>
      <c r="AX28" s="725"/>
    </row>
    <row r="29" spans="1:50" ht="13.5" customHeight="1" thickBot="1">
      <c r="A29" s="671"/>
      <c r="B29" s="672"/>
      <c r="C29" s="673"/>
      <c r="D29" s="671"/>
      <c r="E29" s="672"/>
      <c r="F29" s="672"/>
      <c r="G29" s="673"/>
      <c r="H29" s="726" t="s">
        <v>259</v>
      </c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683"/>
      <c r="T29" s="672"/>
      <c r="U29" s="673"/>
      <c r="V29" s="677">
        <v>6.5</v>
      </c>
      <c r="W29" s="678"/>
      <c r="X29" s="678"/>
      <c r="Y29" s="679"/>
      <c r="Z29" s="677">
        <v>2.9</v>
      </c>
      <c r="AA29" s="678"/>
      <c r="AB29" s="678"/>
      <c r="AC29" s="678"/>
      <c r="AD29" s="679"/>
      <c r="AE29" s="680">
        <f t="shared" si="0"/>
        <v>18.849999999999998</v>
      </c>
      <c r="AF29" s="680"/>
      <c r="AG29" s="680"/>
      <c r="AH29" s="680"/>
      <c r="AI29" s="680"/>
      <c r="AJ29" s="677">
        <v>1.95</v>
      </c>
      <c r="AK29" s="678"/>
      <c r="AL29" s="678"/>
      <c r="AM29" s="678"/>
      <c r="AN29" s="679"/>
      <c r="AO29" s="681">
        <f t="shared" si="1"/>
        <v>12.674999999999999</v>
      </c>
      <c r="AP29" s="681"/>
      <c r="AQ29" s="681"/>
      <c r="AR29" s="681"/>
      <c r="AS29" s="682"/>
      <c r="AT29" s="731"/>
      <c r="AU29" s="731"/>
      <c r="AV29" s="731"/>
      <c r="AW29" s="731"/>
      <c r="AX29" s="729"/>
    </row>
    <row r="30" spans="1:50" ht="13.5" customHeight="1" thickBot="1">
      <c r="A30" s="671"/>
      <c r="B30" s="672"/>
      <c r="C30" s="673"/>
      <c r="D30" s="671"/>
      <c r="E30" s="672"/>
      <c r="F30" s="672"/>
      <c r="G30" s="673"/>
      <c r="H30" s="726" t="s">
        <v>267</v>
      </c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683"/>
      <c r="T30" s="672"/>
      <c r="U30" s="673"/>
      <c r="V30" s="677">
        <v>10</v>
      </c>
      <c r="W30" s="678"/>
      <c r="X30" s="678"/>
      <c r="Y30" s="679"/>
      <c r="Z30" s="677">
        <v>62.9</v>
      </c>
      <c r="AA30" s="678"/>
      <c r="AB30" s="678"/>
      <c r="AC30" s="678"/>
      <c r="AD30" s="679"/>
      <c r="AE30" s="680">
        <f t="shared" si="0"/>
        <v>629</v>
      </c>
      <c r="AF30" s="680"/>
      <c r="AG30" s="680"/>
      <c r="AH30" s="680"/>
      <c r="AI30" s="680"/>
      <c r="AJ30" s="677">
        <v>41.95</v>
      </c>
      <c r="AK30" s="678"/>
      <c r="AL30" s="678"/>
      <c r="AM30" s="678"/>
      <c r="AN30" s="679"/>
      <c r="AO30" s="681">
        <f t="shared" si="1"/>
        <v>419.5</v>
      </c>
      <c r="AP30" s="681"/>
      <c r="AQ30" s="681"/>
      <c r="AR30" s="681"/>
      <c r="AS30" s="682"/>
      <c r="AT30" s="731"/>
      <c r="AU30" s="731"/>
      <c r="AV30" s="731"/>
      <c r="AW30" s="731"/>
      <c r="AX30" s="729"/>
    </row>
    <row r="31" spans="1:50" ht="13.5" customHeight="1" thickBot="1">
      <c r="A31" s="671"/>
      <c r="B31" s="672"/>
      <c r="C31" s="673"/>
      <c r="D31" s="671"/>
      <c r="E31" s="672"/>
      <c r="F31" s="672"/>
      <c r="G31" s="673"/>
      <c r="H31" s="726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683"/>
      <c r="T31" s="672"/>
      <c r="U31" s="673"/>
      <c r="V31" s="677"/>
      <c r="W31" s="678"/>
      <c r="X31" s="678"/>
      <c r="Y31" s="679"/>
      <c r="Z31" s="677"/>
      <c r="AA31" s="678"/>
      <c r="AB31" s="678"/>
      <c r="AC31" s="678"/>
      <c r="AD31" s="679"/>
      <c r="AE31" s="680">
        <f t="shared" si="0"/>
        <v>0</v>
      </c>
      <c r="AF31" s="680"/>
      <c r="AG31" s="680"/>
      <c r="AH31" s="680"/>
      <c r="AI31" s="680"/>
      <c r="AJ31" s="677"/>
      <c r="AK31" s="678"/>
      <c r="AL31" s="678"/>
      <c r="AM31" s="678"/>
      <c r="AN31" s="679"/>
      <c r="AO31" s="681">
        <f t="shared" si="1"/>
        <v>0</v>
      </c>
      <c r="AP31" s="681"/>
      <c r="AQ31" s="681"/>
      <c r="AR31" s="681"/>
      <c r="AS31" s="682"/>
      <c r="AT31" s="731"/>
      <c r="AU31" s="731"/>
      <c r="AV31" s="731"/>
      <c r="AW31" s="731"/>
      <c r="AX31" s="729"/>
    </row>
    <row r="32" spans="1:50" ht="13.5" customHeight="1" thickBot="1">
      <c r="A32" s="671"/>
      <c r="B32" s="672"/>
      <c r="C32" s="673"/>
      <c r="D32" s="671"/>
      <c r="E32" s="672"/>
      <c r="F32" s="672"/>
      <c r="G32" s="673"/>
      <c r="H32" s="726" t="s">
        <v>241</v>
      </c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683"/>
      <c r="T32" s="672"/>
      <c r="U32" s="673"/>
      <c r="V32" s="677">
        <v>270</v>
      </c>
      <c r="W32" s="678"/>
      <c r="X32" s="678"/>
      <c r="Y32" s="679"/>
      <c r="Z32" s="677">
        <v>1.65</v>
      </c>
      <c r="AA32" s="678"/>
      <c r="AB32" s="678"/>
      <c r="AC32" s="678"/>
      <c r="AD32" s="679"/>
      <c r="AE32" s="680">
        <f t="shared" si="0"/>
        <v>445.5</v>
      </c>
      <c r="AF32" s="680"/>
      <c r="AG32" s="680"/>
      <c r="AH32" s="680"/>
      <c r="AI32" s="680"/>
      <c r="AJ32" s="677">
        <v>1.1000000000000001</v>
      </c>
      <c r="AK32" s="678"/>
      <c r="AL32" s="678"/>
      <c r="AM32" s="678"/>
      <c r="AN32" s="679"/>
      <c r="AO32" s="681">
        <f t="shared" si="1"/>
        <v>297</v>
      </c>
      <c r="AP32" s="681"/>
      <c r="AQ32" s="681"/>
      <c r="AR32" s="681"/>
      <c r="AS32" s="682"/>
      <c r="AT32" s="731"/>
      <c r="AU32" s="731"/>
      <c r="AV32" s="731"/>
      <c r="AW32" s="731"/>
      <c r="AX32" s="729"/>
    </row>
    <row r="33" spans="1:50" ht="13.5" customHeight="1" thickBot="1">
      <c r="A33" s="671"/>
      <c r="B33" s="672"/>
      <c r="C33" s="673"/>
      <c r="D33" s="671"/>
      <c r="E33" s="672"/>
      <c r="F33" s="672"/>
      <c r="G33" s="673"/>
      <c r="H33" s="726" t="s">
        <v>181</v>
      </c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683"/>
      <c r="T33" s="672"/>
      <c r="U33" s="673"/>
      <c r="V33" s="677">
        <f>Лист2!C57</f>
        <v>0</v>
      </c>
      <c r="W33" s="678"/>
      <c r="X33" s="678"/>
      <c r="Y33" s="679"/>
      <c r="Z33" s="677">
        <f>(Лист2!F19+Лист2!F20+Лист2!F21+Лист2!F22+Лист2!F23+Лист2!F24+Лист2!F25+Лист2!F26+Лист2!F30)/2</f>
        <v>6.625</v>
      </c>
      <c r="AA33" s="678"/>
      <c r="AB33" s="678"/>
      <c r="AC33" s="678"/>
      <c r="AD33" s="679"/>
      <c r="AE33" s="680">
        <f t="shared" si="0"/>
        <v>0</v>
      </c>
      <c r="AF33" s="680"/>
      <c r="AG33" s="680"/>
      <c r="AH33" s="680"/>
      <c r="AI33" s="680"/>
      <c r="AJ33" s="677">
        <f>[1]Лист2!C33</f>
        <v>11.875</v>
      </c>
      <c r="AK33" s="678"/>
      <c r="AL33" s="678"/>
      <c r="AM33" s="678"/>
      <c r="AN33" s="679"/>
      <c r="AO33" s="681">
        <f t="shared" si="1"/>
        <v>0</v>
      </c>
      <c r="AP33" s="681"/>
      <c r="AQ33" s="681"/>
      <c r="AR33" s="681"/>
      <c r="AS33" s="682"/>
      <c r="AT33" s="731"/>
      <c r="AU33" s="731"/>
      <c r="AV33" s="731"/>
      <c r="AW33" s="731"/>
      <c r="AX33" s="729"/>
    </row>
    <row r="34" spans="1:50" ht="13.5" customHeight="1" thickBot="1">
      <c r="A34" s="671"/>
      <c r="B34" s="672"/>
      <c r="C34" s="673"/>
      <c r="D34" s="671"/>
      <c r="E34" s="672"/>
      <c r="F34" s="672"/>
      <c r="G34" s="673"/>
      <c r="H34" s="732" t="s">
        <v>279</v>
      </c>
      <c r="I34" s="733"/>
      <c r="J34" s="733"/>
      <c r="K34" s="733"/>
      <c r="L34" s="733"/>
      <c r="M34" s="733"/>
      <c r="N34" s="733"/>
      <c r="O34" s="733"/>
      <c r="P34" s="733"/>
      <c r="Q34" s="733"/>
      <c r="R34" s="734"/>
      <c r="S34" s="683"/>
      <c r="T34" s="672"/>
      <c r="U34" s="673"/>
      <c r="V34" s="677">
        <v>20</v>
      </c>
      <c r="W34" s="678"/>
      <c r="X34" s="678"/>
      <c r="Y34" s="679"/>
      <c r="Z34" s="677">
        <v>7.15</v>
      </c>
      <c r="AA34" s="678"/>
      <c r="AB34" s="678"/>
      <c r="AC34" s="678"/>
      <c r="AD34" s="679"/>
      <c r="AE34" s="680">
        <f>Z34*V34</f>
        <v>143</v>
      </c>
      <c r="AF34" s="680"/>
      <c r="AG34" s="680"/>
      <c r="AH34" s="680"/>
      <c r="AI34" s="680"/>
      <c r="AJ34" s="677">
        <v>4.8</v>
      </c>
      <c r="AK34" s="678"/>
      <c r="AL34" s="678"/>
      <c r="AM34" s="678"/>
      <c r="AN34" s="679"/>
      <c r="AO34" s="681">
        <f t="shared" si="1"/>
        <v>96</v>
      </c>
      <c r="AP34" s="681"/>
      <c r="AQ34" s="681"/>
      <c r="AR34" s="681"/>
      <c r="AS34" s="682"/>
      <c r="AT34" s="674"/>
      <c r="AU34" s="675"/>
      <c r="AV34" s="675"/>
      <c r="AW34" s="675"/>
      <c r="AX34" s="676"/>
    </row>
    <row r="35" spans="1:50" ht="12.75" customHeight="1">
      <c r="A35" s="671"/>
      <c r="B35" s="672"/>
      <c r="C35" s="673"/>
      <c r="D35" s="671"/>
      <c r="E35" s="672"/>
      <c r="F35" s="672"/>
      <c r="G35" s="673"/>
      <c r="H35" s="735"/>
      <c r="I35" s="736"/>
      <c r="J35" s="736"/>
      <c r="K35" s="736"/>
      <c r="L35" s="736"/>
      <c r="M35" s="736"/>
      <c r="N35" s="736"/>
      <c r="O35" s="736"/>
      <c r="P35" s="736"/>
      <c r="Q35" s="736"/>
      <c r="R35" s="737"/>
      <c r="S35" s="683"/>
      <c r="T35" s="672"/>
      <c r="U35" s="673"/>
      <c r="V35" s="677"/>
      <c r="W35" s="678"/>
      <c r="X35" s="678"/>
      <c r="Y35" s="679"/>
      <c r="Z35" s="677"/>
      <c r="AA35" s="678"/>
      <c r="AB35" s="678"/>
      <c r="AC35" s="678"/>
      <c r="AD35" s="679"/>
      <c r="AE35" s="680">
        <f t="shared" si="0"/>
        <v>0</v>
      </c>
      <c r="AF35" s="680"/>
      <c r="AG35" s="680"/>
      <c r="AH35" s="680"/>
      <c r="AI35" s="680"/>
      <c r="AJ35" s="677"/>
      <c r="AK35" s="678"/>
      <c r="AL35" s="678"/>
      <c r="AM35" s="678"/>
      <c r="AN35" s="679"/>
      <c r="AO35" s="681">
        <f t="shared" si="1"/>
        <v>0</v>
      </c>
      <c r="AP35" s="681"/>
      <c r="AQ35" s="681"/>
      <c r="AR35" s="681"/>
      <c r="AS35" s="682"/>
      <c r="AT35" s="674"/>
      <c r="AU35" s="675"/>
      <c r="AV35" s="675"/>
      <c r="AW35" s="675"/>
      <c r="AX35" s="676"/>
    </row>
    <row r="36" spans="1:50" ht="12.75" customHeight="1">
      <c r="A36" s="671"/>
      <c r="B36" s="672"/>
      <c r="C36" s="673"/>
      <c r="D36" s="671"/>
      <c r="E36" s="672"/>
      <c r="F36" s="672"/>
      <c r="G36" s="673"/>
      <c r="H36" s="726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683"/>
      <c r="T36" s="672"/>
      <c r="U36" s="673"/>
      <c r="V36" s="677"/>
      <c r="W36" s="678"/>
      <c r="X36" s="678"/>
      <c r="Y36" s="679"/>
      <c r="Z36" s="677"/>
      <c r="AA36" s="678"/>
      <c r="AB36" s="678"/>
      <c r="AC36" s="678"/>
      <c r="AD36" s="679"/>
      <c r="AE36" s="744">
        <f t="shared" si="0"/>
        <v>0</v>
      </c>
      <c r="AF36" s="745"/>
      <c r="AG36" s="745"/>
      <c r="AH36" s="745"/>
      <c r="AI36" s="746"/>
      <c r="AJ36" s="677"/>
      <c r="AK36" s="678"/>
      <c r="AL36" s="678"/>
      <c r="AM36" s="678"/>
      <c r="AN36" s="679"/>
      <c r="AO36" s="677">
        <f t="shared" si="1"/>
        <v>0</v>
      </c>
      <c r="AP36" s="678"/>
      <c r="AQ36" s="678"/>
      <c r="AR36" s="678"/>
      <c r="AS36" s="747"/>
      <c r="AT36" s="731"/>
      <c r="AU36" s="731"/>
      <c r="AV36" s="731"/>
      <c r="AW36" s="731"/>
      <c r="AX36" s="729"/>
    </row>
    <row r="37" spans="1:50" ht="13.5" customHeight="1" thickBot="1">
      <c r="A37" s="671"/>
      <c r="B37" s="672"/>
      <c r="C37" s="673"/>
      <c r="D37" s="671"/>
      <c r="E37" s="672"/>
      <c r="F37" s="672"/>
      <c r="G37" s="673"/>
      <c r="H37" s="726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683"/>
      <c r="T37" s="672"/>
      <c r="U37" s="673"/>
      <c r="V37" s="677"/>
      <c r="W37" s="678"/>
      <c r="X37" s="678"/>
      <c r="Y37" s="679"/>
      <c r="Z37" s="677"/>
      <c r="AA37" s="678"/>
      <c r="AB37" s="678"/>
      <c r="AC37" s="678"/>
      <c r="AD37" s="679"/>
      <c r="AE37" s="744">
        <f t="shared" si="0"/>
        <v>0</v>
      </c>
      <c r="AF37" s="745"/>
      <c r="AG37" s="745"/>
      <c r="AH37" s="745"/>
      <c r="AI37" s="746"/>
      <c r="AJ37" s="677"/>
      <c r="AK37" s="678"/>
      <c r="AL37" s="678"/>
      <c r="AM37" s="678"/>
      <c r="AN37" s="679"/>
      <c r="AO37" s="677">
        <f t="shared" si="1"/>
        <v>0</v>
      </c>
      <c r="AP37" s="678"/>
      <c r="AQ37" s="678"/>
      <c r="AR37" s="678"/>
      <c r="AS37" s="747"/>
      <c r="AT37" s="731"/>
      <c r="AU37" s="731"/>
      <c r="AV37" s="731"/>
      <c r="AW37" s="731"/>
      <c r="AX37" s="729"/>
    </row>
    <row r="38" spans="1:50">
      <c r="A38" s="738"/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9" t="s">
        <v>107</v>
      </c>
      <c r="T38" s="739"/>
      <c r="U38" s="739"/>
      <c r="V38" s="740"/>
      <c r="W38" s="741"/>
      <c r="X38" s="741"/>
      <c r="Y38" s="742"/>
      <c r="Z38" s="743" t="s">
        <v>152</v>
      </c>
      <c r="AA38" s="741"/>
      <c r="AB38" s="741"/>
      <c r="AC38" s="741"/>
      <c r="AD38" s="742"/>
      <c r="AE38" s="752">
        <f>SUM(AE26:AI37)</f>
        <v>3780.35</v>
      </c>
      <c r="AF38" s="753"/>
      <c r="AG38" s="753"/>
      <c r="AH38" s="753"/>
      <c r="AI38" s="754"/>
      <c r="AJ38" s="743" t="s">
        <v>152</v>
      </c>
      <c r="AK38" s="741"/>
      <c r="AL38" s="741"/>
      <c r="AM38" s="741"/>
      <c r="AN38" s="742"/>
      <c r="AO38" s="755">
        <f>SUM(AO26:AS37)</f>
        <v>2519.6750000000002</v>
      </c>
      <c r="AP38" s="756"/>
      <c r="AQ38" s="756"/>
      <c r="AR38" s="756"/>
      <c r="AS38" s="757"/>
      <c r="AT38" s="738"/>
      <c r="AU38" s="738"/>
      <c r="AV38" s="738"/>
      <c r="AW38" s="738"/>
      <c r="AX38" s="738"/>
    </row>
    <row r="39" spans="1:50">
      <c r="A39" s="738"/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51" t="s">
        <v>93</v>
      </c>
      <c r="T39" s="751"/>
      <c r="U39" s="751"/>
      <c r="V39" s="723"/>
      <c r="W39" s="723"/>
      <c r="X39" s="723"/>
      <c r="Y39" s="723"/>
      <c r="Z39" s="750" t="s">
        <v>152</v>
      </c>
      <c r="AA39" s="723"/>
      <c r="AB39" s="723"/>
      <c r="AC39" s="723"/>
      <c r="AD39" s="723"/>
      <c r="AE39" s="749"/>
      <c r="AF39" s="749"/>
      <c r="AG39" s="749"/>
      <c r="AH39" s="749"/>
      <c r="AI39" s="749"/>
      <c r="AJ39" s="750" t="s">
        <v>152</v>
      </c>
      <c r="AK39" s="723"/>
      <c r="AL39" s="723"/>
      <c r="AM39" s="723"/>
      <c r="AN39" s="723"/>
      <c r="AO39" s="723"/>
      <c r="AP39" s="723"/>
      <c r="AQ39" s="723"/>
      <c r="AR39" s="723"/>
      <c r="AS39" s="723"/>
      <c r="AT39" s="738"/>
      <c r="AU39" s="738"/>
      <c r="AV39" s="738"/>
      <c r="AW39" s="738"/>
      <c r="AX39" s="738"/>
    </row>
    <row r="40" spans="1:50">
      <c r="A40" s="145" t="s">
        <v>153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</row>
    <row r="41" spans="1:50">
      <c r="A41" s="65" t="s">
        <v>154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60"/>
      <c r="O41" s="60"/>
      <c r="P41" s="60"/>
      <c r="Q41" s="60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8"/>
      <c r="AC41" s="696" t="s">
        <v>155</v>
      </c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6"/>
      <c r="AR41" s="696"/>
      <c r="AS41" s="696"/>
      <c r="AT41" s="696"/>
      <c r="AU41" s="696"/>
      <c r="AV41" s="696"/>
      <c r="AW41" s="696"/>
      <c r="AX41" s="696"/>
    </row>
    <row r="42" spans="1:50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76"/>
      <c r="Q42" s="76"/>
      <c r="R42" s="748" t="s">
        <v>136</v>
      </c>
      <c r="S42" s="748"/>
      <c r="T42" s="748"/>
      <c r="U42" s="748"/>
      <c r="V42" s="748"/>
      <c r="W42" s="748"/>
      <c r="X42" s="748"/>
      <c r="Y42" s="748"/>
      <c r="Z42" s="748"/>
      <c r="AA42" s="748"/>
      <c r="AB42" s="77"/>
      <c r="AC42" s="748" t="s">
        <v>137</v>
      </c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748"/>
      <c r="AO42" s="748"/>
      <c r="AP42" s="748"/>
      <c r="AQ42" s="748"/>
      <c r="AR42" s="748"/>
      <c r="AS42" s="748"/>
      <c r="AT42" s="748"/>
      <c r="AU42" s="748"/>
      <c r="AV42" s="748"/>
      <c r="AW42" s="748"/>
      <c r="AX42" s="748"/>
    </row>
    <row r="43" spans="1:50">
      <c r="A43" s="145"/>
      <c r="B43" s="145"/>
      <c r="C43" s="145"/>
      <c r="D43" s="145"/>
      <c r="E43" s="145"/>
      <c r="F43" s="145"/>
      <c r="G43" s="145"/>
      <c r="H43" s="696" t="s">
        <v>156</v>
      </c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5"/>
      <c r="T43" s="696"/>
      <c r="U43" s="696"/>
      <c r="V43" s="696"/>
      <c r="W43" s="696"/>
      <c r="X43" s="696"/>
      <c r="Y43" s="696"/>
      <c r="Z43" s="696"/>
      <c r="AA43" s="696"/>
      <c r="AB43" s="65"/>
      <c r="AC43" s="696" t="s">
        <v>268</v>
      </c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6"/>
      <c r="AR43" s="696"/>
      <c r="AS43" s="696"/>
      <c r="AT43" s="696"/>
      <c r="AU43" s="696"/>
      <c r="AV43" s="696"/>
      <c r="AW43" s="696"/>
      <c r="AX43" s="696"/>
    </row>
    <row r="44" spans="1:50">
      <c r="A44" s="60"/>
      <c r="B44" s="60"/>
      <c r="C44" s="60"/>
      <c r="D44" s="60"/>
      <c r="E44" s="60"/>
      <c r="F44" s="60"/>
      <c r="G44" s="60"/>
      <c r="H44" s="748" t="s">
        <v>133</v>
      </c>
      <c r="I44" s="748"/>
      <c r="J44" s="748"/>
      <c r="K44" s="748"/>
      <c r="L44" s="748"/>
      <c r="M44" s="748"/>
      <c r="N44" s="748"/>
      <c r="O44" s="748"/>
      <c r="P44" s="748"/>
      <c r="Q44" s="748"/>
      <c r="R44" s="748"/>
      <c r="S44" s="78"/>
      <c r="T44" s="748" t="s">
        <v>136</v>
      </c>
      <c r="U44" s="748"/>
      <c r="V44" s="748"/>
      <c r="W44" s="748"/>
      <c r="X44" s="748"/>
      <c r="Y44" s="748"/>
      <c r="Z44" s="748"/>
      <c r="AA44" s="748"/>
      <c r="AB44" s="78"/>
      <c r="AC44" s="748" t="s">
        <v>137</v>
      </c>
      <c r="AD44" s="748"/>
      <c r="AE44" s="748"/>
      <c r="AF44" s="748"/>
      <c r="AG44" s="748"/>
      <c r="AH44" s="748"/>
      <c r="AI44" s="748"/>
      <c r="AJ44" s="748"/>
      <c r="AK44" s="748"/>
      <c r="AL44" s="748"/>
      <c r="AM44" s="748"/>
      <c r="AN44" s="748"/>
      <c r="AO44" s="748"/>
      <c r="AP44" s="748"/>
      <c r="AQ44" s="748"/>
      <c r="AR44" s="748"/>
      <c r="AS44" s="748"/>
      <c r="AT44" s="748"/>
      <c r="AU44" s="748"/>
      <c r="AV44" s="748"/>
      <c r="AW44" s="748"/>
      <c r="AX44" s="748"/>
    </row>
    <row r="45" spans="1:50">
      <c r="A45" s="60"/>
      <c r="B45" s="60"/>
      <c r="C45" s="60"/>
      <c r="D45" s="60"/>
      <c r="E45" s="60"/>
      <c r="F45" s="60"/>
      <c r="G45" s="60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8"/>
      <c r="T45" s="696"/>
      <c r="U45" s="696"/>
      <c r="V45" s="696"/>
      <c r="W45" s="696"/>
      <c r="X45" s="696"/>
      <c r="Y45" s="696"/>
      <c r="Z45" s="696"/>
      <c r="AA45" s="696"/>
      <c r="AB45" s="68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6"/>
      <c r="AS45" s="696"/>
      <c r="AT45" s="696"/>
      <c r="AU45" s="696"/>
      <c r="AV45" s="696"/>
      <c r="AW45" s="696"/>
      <c r="AX45" s="696"/>
    </row>
    <row r="46" spans="1:50">
      <c r="A46" s="60"/>
      <c r="B46" s="60"/>
      <c r="C46" s="60"/>
      <c r="D46" s="60"/>
      <c r="E46" s="60"/>
      <c r="F46" s="60"/>
      <c r="G46" s="60"/>
      <c r="H46" s="748" t="s">
        <v>133</v>
      </c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8"/>
      <c r="T46" s="748" t="s">
        <v>136</v>
      </c>
      <c r="U46" s="748"/>
      <c r="V46" s="748"/>
      <c r="W46" s="748"/>
      <c r="X46" s="748"/>
      <c r="Y46" s="748"/>
      <c r="Z46" s="748"/>
      <c r="AA46" s="748"/>
      <c r="AB46" s="78"/>
      <c r="AC46" s="748" t="s">
        <v>137</v>
      </c>
      <c r="AD46" s="748"/>
      <c r="AE46" s="748"/>
      <c r="AF46" s="748"/>
      <c r="AG46" s="748"/>
      <c r="AH46" s="748"/>
      <c r="AI46" s="748"/>
      <c r="AJ46" s="748"/>
      <c r="AK46" s="748"/>
      <c r="AL46" s="748"/>
      <c r="AM46" s="748"/>
      <c r="AN46" s="748"/>
      <c r="AO46" s="748"/>
      <c r="AP46" s="748"/>
      <c r="AQ46" s="748"/>
      <c r="AR46" s="748"/>
      <c r="AS46" s="748"/>
      <c r="AT46" s="748"/>
      <c r="AU46" s="748"/>
      <c r="AV46" s="748"/>
      <c r="AW46" s="748"/>
      <c r="AX46" s="748"/>
    </row>
    <row r="47" spans="1:50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76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</row>
    <row r="48" spans="1:50">
      <c r="A48" s="67" t="s">
        <v>157</v>
      </c>
      <c r="B48" s="145"/>
      <c r="C48" s="145"/>
      <c r="D48" s="145"/>
      <c r="E48" s="145"/>
      <c r="F48" s="145"/>
      <c r="G48" s="145"/>
      <c r="H48" s="145"/>
      <c r="I48" s="758" t="s">
        <v>280</v>
      </c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758"/>
      <c r="AH48" s="758"/>
      <c r="AI48" s="758"/>
      <c r="AJ48" s="758"/>
      <c r="AK48" s="758"/>
      <c r="AL48" s="758"/>
      <c r="AM48" s="758"/>
      <c r="AN48" s="758"/>
      <c r="AO48" s="758"/>
      <c r="AP48" s="758"/>
      <c r="AQ48" s="758"/>
      <c r="AR48" s="758"/>
      <c r="AS48" s="758"/>
      <c r="AT48" s="758"/>
      <c r="AU48" s="758"/>
      <c r="AV48" s="758"/>
      <c r="AW48" s="758"/>
      <c r="AX48" s="758"/>
    </row>
    <row r="49" spans="1:50">
      <c r="A49" s="145"/>
      <c r="B49" s="145"/>
      <c r="C49" s="145"/>
      <c r="D49" s="145"/>
      <c r="E49" s="145"/>
      <c r="F49" s="145"/>
      <c r="G49" s="145"/>
      <c r="H49" s="145"/>
      <c r="I49" s="748" t="s">
        <v>158</v>
      </c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8"/>
      <c r="AI49" s="748"/>
      <c r="AJ49" s="748"/>
      <c r="AK49" s="748"/>
      <c r="AL49" s="748"/>
      <c r="AM49" s="748"/>
      <c r="AN49" s="748"/>
      <c r="AO49" s="748"/>
      <c r="AP49" s="748"/>
      <c r="AQ49" s="748"/>
      <c r="AR49" s="748"/>
      <c r="AS49" s="748"/>
      <c r="AT49" s="748"/>
      <c r="AU49" s="748"/>
      <c r="AV49" s="748"/>
      <c r="AW49" s="748"/>
      <c r="AX49" s="748"/>
    </row>
    <row r="50" spans="1:50">
      <c r="A50" s="758"/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8"/>
      <c r="AH50" s="758"/>
      <c r="AI50" s="758"/>
      <c r="AJ50" s="758"/>
      <c r="AK50" s="758"/>
      <c r="AL50" s="758"/>
      <c r="AM50" s="758"/>
      <c r="AN50" s="758"/>
      <c r="AO50" s="758"/>
      <c r="AP50" s="759" t="s">
        <v>159</v>
      </c>
      <c r="AQ50" s="759"/>
      <c r="AR50" s="759"/>
      <c r="AS50" s="758"/>
      <c r="AT50" s="758"/>
      <c r="AU50" s="758"/>
      <c r="AV50" s="759" t="s">
        <v>160</v>
      </c>
      <c r="AW50" s="759"/>
      <c r="AX50" s="759"/>
    </row>
    <row r="51" spans="1:50">
      <c r="A51" s="145" t="s">
        <v>161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>
      <c r="A52" s="145" t="s">
        <v>162</v>
      </c>
      <c r="B52" s="145"/>
      <c r="C52" s="145"/>
      <c r="D52" s="145"/>
      <c r="E52" s="758"/>
      <c r="F52" s="758"/>
      <c r="G52" s="758"/>
      <c r="H52" s="758"/>
      <c r="I52" s="758"/>
      <c r="J52" s="758"/>
      <c r="K52" s="758"/>
      <c r="L52" s="758"/>
      <c r="M52" s="758"/>
      <c r="N52" s="145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8"/>
      <c r="AL52" s="758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>
      <c r="A53" s="67"/>
      <c r="B53" s="145"/>
      <c r="C53" s="145"/>
      <c r="D53" s="145"/>
      <c r="E53" s="748" t="s">
        <v>136</v>
      </c>
      <c r="F53" s="748"/>
      <c r="G53" s="748"/>
      <c r="H53" s="748"/>
      <c r="I53" s="748"/>
      <c r="J53" s="748"/>
      <c r="K53" s="748"/>
      <c r="L53" s="748"/>
      <c r="M53" s="748"/>
      <c r="N53" s="75"/>
      <c r="O53" s="748" t="s">
        <v>137</v>
      </c>
      <c r="P53" s="748"/>
      <c r="Q53" s="748"/>
      <c r="R53" s="748"/>
      <c r="S53" s="748"/>
      <c r="T53" s="748"/>
      <c r="U53" s="748"/>
      <c r="V53" s="748"/>
      <c r="W53" s="748"/>
      <c r="X53" s="748"/>
      <c r="Y53" s="748"/>
      <c r="Z53" s="748"/>
      <c r="AA53" s="748"/>
      <c r="AB53" s="748"/>
      <c r="AC53" s="748"/>
      <c r="AD53" s="748"/>
      <c r="AE53" s="748"/>
      <c r="AF53" s="748"/>
      <c r="AG53" s="748"/>
      <c r="AH53" s="748"/>
      <c r="AI53" s="748"/>
      <c r="AJ53" s="748"/>
      <c r="AK53" s="748"/>
      <c r="AL53" s="748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</row>
    <row r="54" spans="1:50">
      <c r="A54" s="145" t="s">
        <v>163</v>
      </c>
      <c r="B54" s="67"/>
      <c r="C54" s="67"/>
      <c r="D54" s="67"/>
      <c r="E54" s="67"/>
      <c r="F54" s="67"/>
      <c r="G54" s="67"/>
      <c r="H54" s="67"/>
      <c r="I54" s="67"/>
      <c r="J54" s="67"/>
      <c r="K54" s="758"/>
      <c r="L54" s="758"/>
      <c r="M54" s="758"/>
      <c r="N54" s="758"/>
      <c r="O54" s="758"/>
      <c r="P54" s="758"/>
      <c r="Q54" s="758"/>
      <c r="R54" s="758"/>
      <c r="S54" s="758"/>
      <c r="T54" s="145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  <c r="AF54" s="758"/>
      <c r="AG54" s="758"/>
      <c r="AH54" s="758"/>
      <c r="AI54" s="758"/>
      <c r="AJ54" s="758"/>
      <c r="AK54" s="758"/>
      <c r="AL54" s="758"/>
      <c r="AM54" s="60"/>
      <c r="AN54" s="60"/>
      <c r="AO54" s="60"/>
      <c r="AP54" s="60"/>
      <c r="AQ54" s="60"/>
      <c r="AR54" s="60"/>
      <c r="AS54" s="60"/>
      <c r="AT54" s="145"/>
      <c r="AU54" s="145"/>
      <c r="AV54" s="145"/>
      <c r="AW54" s="145"/>
      <c r="AX54" s="145"/>
    </row>
    <row r="55" spans="1:50">
      <c r="A55" s="145"/>
      <c r="B55" s="79"/>
      <c r="C55" s="60"/>
      <c r="D55" s="60"/>
      <c r="E55" s="60"/>
      <c r="F55" s="60"/>
      <c r="G55" s="60"/>
      <c r="H55" s="60"/>
      <c r="I55" s="60"/>
      <c r="J55" s="60"/>
      <c r="K55" s="748" t="s">
        <v>136</v>
      </c>
      <c r="L55" s="748"/>
      <c r="M55" s="748"/>
      <c r="N55" s="748"/>
      <c r="O55" s="748"/>
      <c r="P55" s="748"/>
      <c r="Q55" s="748"/>
      <c r="R55" s="748"/>
      <c r="S55" s="748"/>
      <c r="T55" s="78"/>
      <c r="U55" s="748" t="s">
        <v>137</v>
      </c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  <c r="AF55" s="748"/>
      <c r="AG55" s="748"/>
      <c r="AH55" s="748"/>
      <c r="AI55" s="748"/>
      <c r="AJ55" s="748"/>
      <c r="AK55" s="748"/>
      <c r="AL55" s="748"/>
      <c r="AM55" s="76"/>
      <c r="AN55" s="76"/>
      <c r="AO55" s="76"/>
      <c r="AP55" s="76"/>
      <c r="AQ55" s="76"/>
      <c r="AR55" s="76"/>
      <c r="AS55" s="60"/>
      <c r="AT55" s="60"/>
      <c r="AU55" s="60"/>
      <c r="AV55" s="60"/>
      <c r="AW55" s="60"/>
      <c r="AX55" s="60"/>
    </row>
    <row r="56" spans="1:50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K4" workbookViewId="0">
      <selection activeCell="S4" sqref="K1:S1048576"/>
    </sheetView>
  </sheetViews>
  <sheetFormatPr defaultRowHeight="12.75"/>
  <cols>
    <col min="1" max="1" width="29.85546875" hidden="1" customWidth="1"/>
    <col min="2" max="5" width="0" hidden="1" customWidth="1"/>
    <col min="6" max="6" width="29.85546875" hidden="1" customWidth="1"/>
    <col min="7" max="10" width="0" hidden="1" customWidth="1"/>
    <col min="11" max="11" width="4.28515625" customWidth="1"/>
    <col min="12" max="12" width="21.28515625" style="450" customWidth="1"/>
    <col min="13" max="14" width="9.140625" style="450"/>
    <col min="15" max="15" width="6.85546875" style="450" customWidth="1"/>
    <col min="16" max="16" width="7.140625" style="450" customWidth="1"/>
    <col min="17" max="17" width="7.42578125" style="451" customWidth="1"/>
    <col min="18" max="18" width="7.28515625" style="450" customWidth="1"/>
  </cols>
  <sheetData>
    <row r="1" spans="1:18" ht="18.75" customHeight="1">
      <c r="A1" s="332" t="s">
        <v>239</v>
      </c>
      <c r="B1" s="332"/>
      <c r="C1" s="332"/>
      <c r="D1" s="332"/>
      <c r="E1" s="332" t="s">
        <v>200</v>
      </c>
      <c r="F1" s="332" t="s">
        <v>239</v>
      </c>
      <c r="G1" s="332"/>
      <c r="H1" s="332"/>
      <c r="I1" s="332"/>
      <c r="J1" s="332" t="s">
        <v>200</v>
      </c>
      <c r="K1" s="766" t="s">
        <v>358</v>
      </c>
      <c r="L1" s="766"/>
      <c r="M1" s="766"/>
      <c r="N1" s="766"/>
      <c r="O1" s="766"/>
    </row>
    <row r="2" spans="1:18">
      <c r="A2" s="321" t="s">
        <v>217</v>
      </c>
      <c r="B2" s="321">
        <v>4.3999999999999997E-2</v>
      </c>
      <c r="C2" s="321">
        <v>55.8</v>
      </c>
      <c r="D2" s="321">
        <f>B2*C2</f>
        <v>2.4551999999999996</v>
      </c>
      <c r="E2" s="321"/>
      <c r="F2" s="321" t="s">
        <v>172</v>
      </c>
      <c r="G2" s="321">
        <v>1E-3</v>
      </c>
      <c r="H2" s="321">
        <v>13.5</v>
      </c>
      <c r="I2" s="321">
        <f t="shared" ref="I2" si="0">G2*H2</f>
        <v>1.35E-2</v>
      </c>
      <c r="J2" s="321"/>
      <c r="K2" s="452" t="s">
        <v>301</v>
      </c>
      <c r="L2" s="453" t="s">
        <v>359</v>
      </c>
      <c r="M2" s="454">
        <v>1.6660000000000001E-2</v>
      </c>
      <c r="N2" s="455">
        <v>37.5</v>
      </c>
      <c r="O2" s="455">
        <f t="shared" ref="O2:O9" si="1">N2*M2</f>
        <v>0.62475000000000003</v>
      </c>
      <c r="P2" s="454">
        <v>1.8509999999999999E-2</v>
      </c>
      <c r="Q2" s="455">
        <v>37.5</v>
      </c>
      <c r="R2" s="455">
        <f t="shared" ref="R2:R9" si="2">Q2*P2</f>
        <v>0.69412499999999999</v>
      </c>
    </row>
    <row r="3" spans="1:18">
      <c r="A3" s="321" t="s">
        <v>240</v>
      </c>
      <c r="B3" s="321">
        <v>0.1</v>
      </c>
      <c r="C3" s="321">
        <v>66</v>
      </c>
      <c r="D3" s="321">
        <f t="shared" ref="D3:D5" si="3">B3*C3</f>
        <v>6.6000000000000005</v>
      </c>
      <c r="E3" s="321"/>
      <c r="F3" s="321"/>
      <c r="G3" s="321"/>
      <c r="H3" s="321"/>
      <c r="I3" s="333">
        <f>SUM(I2:I2)</f>
        <v>1.35E-2</v>
      </c>
      <c r="J3" s="333">
        <f>I3/1.5</f>
        <v>8.9999999999999993E-3</v>
      </c>
      <c r="K3" s="452" t="s">
        <v>360</v>
      </c>
      <c r="L3" s="453" t="s">
        <v>361</v>
      </c>
      <c r="M3" s="454">
        <v>3.5000000000000001E-3</v>
      </c>
      <c r="N3" s="455">
        <v>195</v>
      </c>
      <c r="O3" s="455">
        <f t="shared" si="1"/>
        <v>0.6825</v>
      </c>
      <c r="P3" s="454">
        <v>4.3E-3</v>
      </c>
      <c r="Q3" s="455">
        <v>195</v>
      </c>
      <c r="R3" s="455">
        <f t="shared" si="2"/>
        <v>0.83850000000000002</v>
      </c>
    </row>
    <row r="4" spans="1:18">
      <c r="A4" s="321" t="s">
        <v>186</v>
      </c>
      <c r="B4" s="321">
        <v>6.0000000000000001E-3</v>
      </c>
      <c r="C4" s="321">
        <v>40.5</v>
      </c>
      <c r="D4" s="321">
        <f t="shared" si="3"/>
        <v>0.24299999999999999</v>
      </c>
      <c r="E4" s="321"/>
      <c r="F4" s="321"/>
      <c r="G4" s="321"/>
      <c r="H4" s="321"/>
      <c r="I4" s="321"/>
      <c r="J4" s="321"/>
      <c r="K4" s="452" t="s">
        <v>362</v>
      </c>
      <c r="L4" s="453" t="s">
        <v>363</v>
      </c>
      <c r="M4" s="454">
        <v>3.5000000000000001E-3</v>
      </c>
      <c r="N4" s="455">
        <v>46.5</v>
      </c>
      <c r="O4" s="455">
        <f t="shared" si="1"/>
        <v>0.16275000000000001</v>
      </c>
      <c r="P4" s="454">
        <v>4.3E-3</v>
      </c>
      <c r="Q4" s="455">
        <v>46.5</v>
      </c>
      <c r="R4" s="455">
        <f t="shared" si="2"/>
        <v>0.19994999999999999</v>
      </c>
    </row>
    <row r="5" spans="1:18">
      <c r="A5" s="321" t="s">
        <v>172</v>
      </c>
      <c r="B5" s="321">
        <v>1E-3</v>
      </c>
      <c r="C5" s="321">
        <v>13.5</v>
      </c>
      <c r="D5" s="321">
        <f t="shared" si="3"/>
        <v>1.35E-2</v>
      </c>
      <c r="E5" s="321"/>
      <c r="F5" s="332" t="s">
        <v>203</v>
      </c>
      <c r="G5" s="332"/>
      <c r="H5" s="332"/>
      <c r="I5" s="332"/>
      <c r="J5" s="332" t="s">
        <v>204</v>
      </c>
      <c r="K5" s="452" t="s">
        <v>364</v>
      </c>
      <c r="L5" s="453" t="s">
        <v>365</v>
      </c>
      <c r="M5" s="454">
        <v>7.1399999999999996E-3</v>
      </c>
      <c r="N5" s="455">
        <v>0</v>
      </c>
      <c r="O5" s="455">
        <f t="shared" si="1"/>
        <v>0</v>
      </c>
      <c r="P5" s="454">
        <v>8.7500000000000008E-3</v>
      </c>
      <c r="Q5" s="455">
        <v>0</v>
      </c>
      <c r="R5" s="455">
        <f t="shared" si="2"/>
        <v>0</v>
      </c>
    </row>
    <row r="6" spans="1:18">
      <c r="A6" s="321"/>
      <c r="B6" s="321"/>
      <c r="C6" s="321"/>
      <c r="D6" s="333">
        <f>SUM(D2:D5)</f>
        <v>9.3117000000000001</v>
      </c>
      <c r="E6" s="333">
        <f>D6/1.5</f>
        <v>6.2077999999999998</v>
      </c>
      <c r="F6" s="321" t="s">
        <v>205</v>
      </c>
      <c r="G6" s="321">
        <v>0.107</v>
      </c>
      <c r="H6" s="321">
        <v>180</v>
      </c>
      <c r="I6" s="321">
        <f t="shared" ref="I6:I11" si="4">G6*H6</f>
        <v>19.259999999999998</v>
      </c>
      <c r="J6" s="321"/>
      <c r="K6" s="452" t="s">
        <v>366</v>
      </c>
      <c r="L6" s="453" t="s">
        <v>367</v>
      </c>
      <c r="M6" s="454">
        <v>3.5E-4</v>
      </c>
      <c r="N6" s="455">
        <v>18</v>
      </c>
      <c r="O6" s="456">
        <f t="shared" si="1"/>
        <v>6.3E-3</v>
      </c>
      <c r="P6" s="454">
        <v>4.0000000000000002E-4</v>
      </c>
      <c r="Q6" s="455">
        <v>18</v>
      </c>
      <c r="R6" s="456">
        <f t="shared" si="2"/>
        <v>7.2000000000000007E-3</v>
      </c>
    </row>
    <row r="7" spans="1:18" ht="10.5" customHeight="1">
      <c r="A7" s="321"/>
      <c r="B7" s="321"/>
      <c r="C7" s="321"/>
      <c r="D7" s="321"/>
      <c r="E7" s="321"/>
      <c r="F7" s="321" t="s">
        <v>206</v>
      </c>
      <c r="G7" s="321">
        <v>1.2E-2</v>
      </c>
      <c r="H7" s="321">
        <v>94.5</v>
      </c>
      <c r="I7" s="321">
        <f t="shared" si="4"/>
        <v>1.1340000000000001</v>
      </c>
      <c r="J7" s="321"/>
      <c r="K7" s="452" t="s">
        <v>368</v>
      </c>
      <c r="L7" s="453" t="s">
        <v>369</v>
      </c>
      <c r="M7" s="454">
        <v>8.3690000000000001E-2</v>
      </c>
      <c r="N7" s="455">
        <v>510</v>
      </c>
      <c r="O7" s="455">
        <f t="shared" si="1"/>
        <v>42.681899999999999</v>
      </c>
      <c r="P7" s="454">
        <v>8.9660000000000004E-2</v>
      </c>
      <c r="Q7" s="455">
        <v>510</v>
      </c>
      <c r="R7" s="455">
        <f t="shared" si="2"/>
        <v>45.726600000000005</v>
      </c>
    </row>
    <row r="8" spans="1:18">
      <c r="A8" s="332" t="s">
        <v>203</v>
      </c>
      <c r="B8" s="332"/>
      <c r="C8" s="332"/>
      <c r="D8" s="332"/>
      <c r="E8" s="332" t="s">
        <v>204</v>
      </c>
      <c r="F8" s="321" t="s">
        <v>207</v>
      </c>
      <c r="G8" s="321">
        <v>5.2499999999999998E-2</v>
      </c>
      <c r="H8" s="321">
        <v>66.75</v>
      </c>
      <c r="I8" s="321">
        <f t="shared" si="4"/>
        <v>3.504375</v>
      </c>
      <c r="J8" s="321"/>
      <c r="K8" s="452" t="s">
        <v>370</v>
      </c>
      <c r="L8" s="453" t="s">
        <v>371</v>
      </c>
      <c r="M8" s="454">
        <v>1.66E-3</v>
      </c>
      <c r="N8" s="455">
        <v>225</v>
      </c>
      <c r="O8" s="455">
        <f t="shared" si="1"/>
        <v>0.3735</v>
      </c>
      <c r="P8" s="454">
        <v>2.0699999999999998E-3</v>
      </c>
      <c r="Q8" s="455">
        <v>225</v>
      </c>
      <c r="R8" s="455">
        <f t="shared" si="2"/>
        <v>0.46574999999999994</v>
      </c>
    </row>
    <row r="9" spans="1:18">
      <c r="A9" s="321" t="s">
        <v>205</v>
      </c>
      <c r="B9" s="321">
        <v>0.107</v>
      </c>
      <c r="C9" s="321">
        <v>180</v>
      </c>
      <c r="D9" s="321">
        <f t="shared" ref="D9:D15" si="5">B9*C9</f>
        <v>19.259999999999998</v>
      </c>
      <c r="E9" s="321"/>
      <c r="F9" s="321" t="s">
        <v>201</v>
      </c>
      <c r="G9" s="321">
        <v>1.35E-2</v>
      </c>
      <c r="H9" s="321">
        <v>30</v>
      </c>
      <c r="I9" s="321">
        <f t="shared" si="4"/>
        <v>0.40499999999999997</v>
      </c>
      <c r="J9" s="321"/>
      <c r="K9" s="452" t="s">
        <v>372</v>
      </c>
      <c r="L9" s="453" t="s">
        <v>373</v>
      </c>
      <c r="M9" s="454">
        <v>7.0000000000000001E-3</v>
      </c>
      <c r="N9" s="455">
        <v>210</v>
      </c>
      <c r="O9" s="455">
        <f t="shared" si="1"/>
        <v>1.47</v>
      </c>
      <c r="P9" s="454">
        <v>1.7000000000000001E-4</v>
      </c>
      <c r="Q9" s="455">
        <v>210</v>
      </c>
      <c r="R9" s="455">
        <f t="shared" si="2"/>
        <v>3.5700000000000003E-2</v>
      </c>
    </row>
    <row r="10" spans="1:18">
      <c r="A10" s="321" t="s">
        <v>206</v>
      </c>
      <c r="B10" s="321">
        <v>1.2E-2</v>
      </c>
      <c r="C10" s="321">
        <v>94.5</v>
      </c>
      <c r="D10" s="321">
        <f t="shared" si="5"/>
        <v>1.1340000000000001</v>
      </c>
      <c r="E10" s="321"/>
      <c r="F10" s="321" t="s">
        <v>208</v>
      </c>
      <c r="G10" s="321">
        <v>1.4999999999999999E-2</v>
      </c>
      <c r="H10" s="321">
        <v>27</v>
      </c>
      <c r="I10" s="321">
        <f t="shared" si="4"/>
        <v>0.40499999999999997</v>
      </c>
      <c r="J10" s="321"/>
      <c r="K10" s="767" t="s">
        <v>374</v>
      </c>
      <c r="L10" s="767"/>
      <c r="M10" s="767"/>
      <c r="N10" s="767"/>
      <c r="O10" s="455">
        <f>SUM(O2:O9)</f>
        <v>46.0017</v>
      </c>
      <c r="R10" s="457">
        <f>SUM(R2:R9)</f>
        <v>47.967825000000005</v>
      </c>
    </row>
    <row r="11" spans="1:18">
      <c r="A11" s="321" t="s">
        <v>207</v>
      </c>
      <c r="B11" s="321">
        <v>5.2499999999999998E-2</v>
      </c>
      <c r="C11" s="321">
        <v>66.75</v>
      </c>
      <c r="D11" s="321">
        <f t="shared" si="5"/>
        <v>3.504375</v>
      </c>
      <c r="E11" s="321"/>
      <c r="F11" s="321" t="s">
        <v>210</v>
      </c>
      <c r="G11" s="321">
        <v>1E-3</v>
      </c>
      <c r="H11" s="321">
        <v>13.5</v>
      </c>
      <c r="I11" s="321">
        <f t="shared" si="4"/>
        <v>1.35E-2</v>
      </c>
      <c r="J11" s="321"/>
      <c r="K11" s="763" t="s">
        <v>375</v>
      </c>
      <c r="L11" s="763"/>
      <c r="M11" s="763"/>
      <c r="N11" s="763"/>
      <c r="O11" s="763"/>
    </row>
    <row r="12" spans="1:18">
      <c r="A12" s="321" t="s">
        <v>201</v>
      </c>
      <c r="B12" s="321">
        <v>1.35E-2</v>
      </c>
      <c r="C12" s="321">
        <v>30</v>
      </c>
      <c r="D12" s="321">
        <f t="shared" si="5"/>
        <v>0.40499999999999997</v>
      </c>
      <c r="E12" s="321"/>
      <c r="F12" s="321"/>
      <c r="G12" s="321"/>
      <c r="H12" s="321"/>
      <c r="I12" s="333" t="e">
        <f>SUM(#REF!)</f>
        <v>#REF!</v>
      </c>
      <c r="J12" s="333" t="e">
        <f>I12/1.5</f>
        <v>#REF!</v>
      </c>
      <c r="K12" s="458" t="s">
        <v>301</v>
      </c>
      <c r="L12" s="459" t="s">
        <v>376</v>
      </c>
      <c r="M12" s="460">
        <v>0.115</v>
      </c>
      <c r="N12" s="461">
        <v>0</v>
      </c>
      <c r="O12" s="461">
        <f>N12*M12</f>
        <v>0</v>
      </c>
      <c r="P12" s="460">
        <v>0.13800000000000001</v>
      </c>
      <c r="Q12" s="462">
        <v>0</v>
      </c>
      <c r="R12" s="461">
        <f>Q12*P12</f>
        <v>0</v>
      </c>
    </row>
    <row r="13" spans="1:18" ht="11.25" customHeight="1">
      <c r="A13" s="321" t="s">
        <v>208</v>
      </c>
      <c r="B13" s="321">
        <v>1.4999999999999999E-2</v>
      </c>
      <c r="C13" s="321">
        <v>27</v>
      </c>
      <c r="D13" s="321">
        <f t="shared" si="5"/>
        <v>0.40499999999999997</v>
      </c>
      <c r="E13" s="321"/>
      <c r="F13" s="332" t="s">
        <v>214</v>
      </c>
      <c r="G13" s="332"/>
      <c r="H13" s="332"/>
      <c r="I13" s="332"/>
      <c r="J13" s="332" t="s">
        <v>215</v>
      </c>
      <c r="K13" s="458" t="s">
        <v>360</v>
      </c>
      <c r="L13" s="459" t="s">
        <v>377</v>
      </c>
      <c r="M13" s="460">
        <v>6.0999999999999999E-2</v>
      </c>
      <c r="N13" s="463">
        <v>145.5</v>
      </c>
      <c r="O13" s="463">
        <f>M13*N13</f>
        <v>8.8755000000000006</v>
      </c>
      <c r="P13" s="460">
        <v>7.2999999999999995E-2</v>
      </c>
      <c r="Q13" s="462">
        <v>145.5</v>
      </c>
      <c r="R13" s="463">
        <f>P13*Q13</f>
        <v>10.621499999999999</v>
      </c>
    </row>
    <row r="14" spans="1:18">
      <c r="A14" s="321" t="s">
        <v>209</v>
      </c>
      <c r="B14" s="321">
        <v>3.0000000000000001E-3</v>
      </c>
      <c r="C14" s="321">
        <v>120</v>
      </c>
      <c r="D14" s="321">
        <f t="shared" si="5"/>
        <v>0.36</v>
      </c>
      <c r="E14" s="321"/>
      <c r="F14" s="321" t="s">
        <v>213</v>
      </c>
      <c r="G14" s="321">
        <v>2.5000000000000001E-2</v>
      </c>
      <c r="H14" s="321">
        <v>29.1</v>
      </c>
      <c r="I14" s="321">
        <f>G14*H14</f>
        <v>0.72750000000000004</v>
      </c>
      <c r="J14" s="321"/>
      <c r="K14" s="458" t="s">
        <v>362</v>
      </c>
      <c r="L14" s="459" t="s">
        <v>378</v>
      </c>
      <c r="M14" s="460">
        <v>5.0000000000000001E-3</v>
      </c>
      <c r="N14" s="463">
        <v>610.20000000000005</v>
      </c>
      <c r="O14" s="463">
        <f>N14*M14</f>
        <v>3.0510000000000002</v>
      </c>
      <c r="P14" s="460">
        <v>6.0000000000000001E-3</v>
      </c>
      <c r="Q14" s="462">
        <v>610.20000000000005</v>
      </c>
      <c r="R14" s="463">
        <f>Q14*P14</f>
        <v>3.6612000000000005</v>
      </c>
    </row>
    <row r="15" spans="1:18">
      <c r="A15" s="321" t="s">
        <v>210</v>
      </c>
      <c r="B15" s="321">
        <v>1E-3</v>
      </c>
      <c r="C15" s="321">
        <v>13.5</v>
      </c>
      <c r="D15" s="321">
        <f t="shared" si="5"/>
        <v>1.35E-2</v>
      </c>
      <c r="E15" s="321"/>
      <c r="F15" s="321" t="s">
        <v>202</v>
      </c>
      <c r="G15" s="321">
        <v>6.0000000000000001E-3</v>
      </c>
      <c r="H15" s="321">
        <v>40.5</v>
      </c>
      <c r="I15" s="321">
        <f t="shared" ref="I15:I20" si="6">G15*H15</f>
        <v>0.24299999999999999</v>
      </c>
      <c r="J15" s="321"/>
      <c r="K15" s="458" t="s">
        <v>364</v>
      </c>
      <c r="L15" s="459" t="s">
        <v>367</v>
      </c>
      <c r="M15" s="460">
        <v>4.0000000000000002E-4</v>
      </c>
      <c r="N15" s="463">
        <v>18</v>
      </c>
      <c r="O15" s="461">
        <f>M15*N15</f>
        <v>7.2000000000000007E-3</v>
      </c>
      <c r="P15" s="460">
        <v>5.0000000000000001E-4</v>
      </c>
      <c r="Q15" s="462">
        <v>18</v>
      </c>
      <c r="R15" s="461">
        <f>P15*Q15</f>
        <v>9.0000000000000011E-3</v>
      </c>
    </row>
    <row r="16" spans="1:18">
      <c r="A16" s="332" t="s">
        <v>211</v>
      </c>
      <c r="B16" s="332"/>
      <c r="C16" s="332"/>
      <c r="D16" s="332"/>
      <c r="E16" s="332" t="s">
        <v>212</v>
      </c>
      <c r="F16" s="321" t="s">
        <v>210</v>
      </c>
      <c r="G16" s="321">
        <v>5.0000000000000001E-4</v>
      </c>
      <c r="H16" s="321">
        <v>13.5</v>
      </c>
      <c r="I16" s="321">
        <f t="shared" si="6"/>
        <v>6.7499999999999999E-3</v>
      </c>
      <c r="J16" s="321"/>
      <c r="K16" s="760" t="s">
        <v>374</v>
      </c>
      <c r="L16" s="768"/>
      <c r="M16" s="768"/>
      <c r="N16" s="769"/>
      <c r="O16" s="463">
        <f>SUM(O12:O15)</f>
        <v>11.9337</v>
      </c>
      <c r="Q16" s="451" t="s">
        <v>379</v>
      </c>
      <c r="R16" s="457">
        <f>SUM(R12:R15)</f>
        <v>14.291700000000001</v>
      </c>
    </row>
    <row r="17" spans="1:18" hidden="1">
      <c r="A17" s="321" t="s">
        <v>51</v>
      </c>
      <c r="B17" s="321">
        <v>1E-3</v>
      </c>
      <c r="C17" s="321">
        <v>279</v>
      </c>
      <c r="D17" s="321">
        <f>B17*C17</f>
        <v>0.27900000000000003</v>
      </c>
      <c r="E17" s="321"/>
      <c r="F17" s="321" t="s">
        <v>213</v>
      </c>
      <c r="G17" s="321">
        <v>6.7599999999999993E-2</v>
      </c>
      <c r="H17" s="321">
        <v>29.1</v>
      </c>
      <c r="I17" s="321">
        <f t="shared" si="6"/>
        <v>1.9671599999999998</v>
      </c>
      <c r="J17" s="321"/>
      <c r="K17" s="770" t="s">
        <v>380</v>
      </c>
      <c r="L17" s="770"/>
      <c r="M17" s="770"/>
      <c r="N17" s="770"/>
      <c r="O17" s="770"/>
    </row>
    <row r="18" spans="1:18" hidden="1">
      <c r="A18" s="321" t="s">
        <v>186</v>
      </c>
      <c r="B18" s="321">
        <v>1.4999999999999999E-2</v>
      </c>
      <c r="C18" s="321">
        <v>40.5</v>
      </c>
      <c r="D18" s="321">
        <f>B18*C18</f>
        <v>0.60749999999999993</v>
      </c>
      <c r="E18" s="321"/>
      <c r="F18" s="321" t="s">
        <v>231</v>
      </c>
      <c r="G18" s="321">
        <v>2E-3</v>
      </c>
      <c r="H18" s="321">
        <v>173.25</v>
      </c>
      <c r="I18" s="321">
        <f t="shared" si="6"/>
        <v>0.34650000000000003</v>
      </c>
      <c r="J18" s="321"/>
      <c r="K18" s="464" t="s">
        <v>301</v>
      </c>
      <c r="L18" s="465" t="s">
        <v>381</v>
      </c>
      <c r="M18" s="466">
        <v>6.6600000000000006E-2</v>
      </c>
      <c r="N18" s="467">
        <v>150</v>
      </c>
      <c r="O18" s="467">
        <f>N18*M18</f>
        <v>9.99</v>
      </c>
      <c r="P18" s="466">
        <v>0.11111</v>
      </c>
      <c r="Q18" s="468">
        <v>150</v>
      </c>
      <c r="R18" s="467">
        <f>Q18*P18</f>
        <v>16.666499999999999</v>
      </c>
    </row>
    <row r="19" spans="1:18" hidden="1">
      <c r="A19" s="321"/>
      <c r="B19" s="321"/>
      <c r="C19" s="321"/>
      <c r="D19" s="333">
        <f>SUM(D17:D18)</f>
        <v>0.88649999999999995</v>
      </c>
      <c r="E19" s="333">
        <f>D19/1.5</f>
        <v>0.59099999999999997</v>
      </c>
      <c r="F19" s="321"/>
      <c r="G19" s="321"/>
      <c r="H19" s="321"/>
      <c r="I19" s="321"/>
      <c r="J19" s="321"/>
      <c r="K19" s="761" t="s">
        <v>382</v>
      </c>
      <c r="L19" s="761"/>
      <c r="M19" s="761"/>
      <c r="N19" s="761"/>
      <c r="O19" s="761"/>
    </row>
    <row r="20" spans="1:18" ht="22.5" hidden="1">
      <c r="A20" s="332" t="s">
        <v>214</v>
      </c>
      <c r="B20" s="332"/>
      <c r="C20" s="332"/>
      <c r="D20" s="332"/>
      <c r="E20" s="332" t="s">
        <v>215</v>
      </c>
      <c r="F20" s="321" t="s">
        <v>218</v>
      </c>
      <c r="G20" s="321">
        <v>1.485E-2</v>
      </c>
      <c r="H20" s="321">
        <v>307.5</v>
      </c>
      <c r="I20" s="321">
        <f t="shared" si="6"/>
        <v>4.5663749999999999</v>
      </c>
      <c r="J20" s="321"/>
      <c r="K20" s="469" t="s">
        <v>301</v>
      </c>
      <c r="L20" s="470" t="s">
        <v>383</v>
      </c>
      <c r="M20" s="471">
        <v>3.5700000000000003E-2</v>
      </c>
      <c r="N20" s="472">
        <v>366.6</v>
      </c>
      <c r="O20" s="472">
        <f>N20*M20</f>
        <v>13.087620000000001</v>
      </c>
    </row>
    <row r="21" spans="1:18" hidden="1">
      <c r="A21" s="321" t="s">
        <v>213</v>
      </c>
      <c r="B21" s="321">
        <v>2.5000000000000001E-2</v>
      </c>
      <c r="C21" s="321">
        <v>29.1</v>
      </c>
      <c r="D21" s="321">
        <f>B21*C21</f>
        <v>0.72750000000000004</v>
      </c>
      <c r="E21" s="321"/>
      <c r="F21" s="321"/>
      <c r="G21" s="321"/>
      <c r="H21" s="321"/>
      <c r="I21" s="321">
        <f>SUM(I17:I20)</f>
        <v>6.8800349999999995</v>
      </c>
      <c r="J21" s="321">
        <f>I21/1.5</f>
        <v>4.5866899999999999</v>
      </c>
      <c r="K21" s="469" t="s">
        <v>360</v>
      </c>
      <c r="L21" s="470" t="s">
        <v>376</v>
      </c>
      <c r="M21" s="471">
        <v>0.21</v>
      </c>
      <c r="N21" s="473">
        <v>0</v>
      </c>
      <c r="O21" s="473">
        <f>N21*M21</f>
        <v>0</v>
      </c>
    </row>
    <row r="22" spans="1:18" hidden="1">
      <c r="A22" s="321" t="s">
        <v>202</v>
      </c>
      <c r="B22" s="321">
        <v>6.0000000000000001E-3</v>
      </c>
      <c r="C22" s="321">
        <v>40.5</v>
      </c>
      <c r="D22" s="321">
        <f t="shared" ref="D22:D24" si="7">B22*C22</f>
        <v>0.24299999999999999</v>
      </c>
      <c r="E22" s="321"/>
      <c r="F22" s="332" t="s">
        <v>234</v>
      </c>
      <c r="G22" s="321"/>
      <c r="H22" s="321"/>
      <c r="I22" s="333"/>
      <c r="J22" s="333"/>
      <c r="K22" s="469" t="s">
        <v>362</v>
      </c>
      <c r="L22" s="470" t="s">
        <v>384</v>
      </c>
      <c r="M22" s="471">
        <v>1E-4</v>
      </c>
      <c r="N22" s="472">
        <v>810</v>
      </c>
      <c r="O22" s="472">
        <f>M22*N22</f>
        <v>8.1000000000000003E-2</v>
      </c>
    </row>
    <row r="23" spans="1:18" hidden="1">
      <c r="A23" s="321" t="s">
        <v>210</v>
      </c>
      <c r="B23" s="321">
        <v>5.0000000000000001E-4</v>
      </c>
      <c r="C23" s="321">
        <v>13.5</v>
      </c>
      <c r="D23" s="321">
        <f t="shared" si="7"/>
        <v>6.7499999999999999E-3</v>
      </c>
      <c r="E23" s="321"/>
      <c r="F23" s="336" t="s">
        <v>235</v>
      </c>
      <c r="G23" s="336">
        <v>0.05</v>
      </c>
      <c r="H23" s="336">
        <v>57.14</v>
      </c>
      <c r="I23" s="332">
        <f>H23*G23</f>
        <v>2.8570000000000002</v>
      </c>
      <c r="J23" s="332"/>
      <c r="K23" s="469" t="s">
        <v>364</v>
      </c>
      <c r="L23" s="470" t="s">
        <v>385</v>
      </c>
      <c r="M23" s="471">
        <v>1.4999999999999999E-2</v>
      </c>
      <c r="N23" s="472">
        <v>88.5</v>
      </c>
      <c r="O23" s="472">
        <f>N23*M23</f>
        <v>1.3274999999999999</v>
      </c>
    </row>
    <row r="24" spans="1:18" hidden="1">
      <c r="A24" s="321" t="s">
        <v>216</v>
      </c>
      <c r="B24" s="321">
        <v>1E-3</v>
      </c>
      <c r="C24" s="321">
        <v>112.5</v>
      </c>
      <c r="D24" s="321">
        <f t="shared" si="7"/>
        <v>0.1125</v>
      </c>
      <c r="E24" s="321"/>
      <c r="F24" s="332"/>
      <c r="G24" s="332"/>
      <c r="H24" s="332"/>
      <c r="I24" s="332"/>
      <c r="J24" s="332"/>
      <c r="K24" s="469" t="s">
        <v>366</v>
      </c>
      <c r="L24" s="470" t="s">
        <v>386</v>
      </c>
      <c r="M24" s="471">
        <v>2.5559999999999999E-2</v>
      </c>
      <c r="N24" s="472">
        <v>240</v>
      </c>
      <c r="O24" s="472">
        <f>M24*N24</f>
        <v>6.1343999999999994</v>
      </c>
    </row>
    <row r="25" spans="1:18" s="380" customFormat="1">
      <c r="A25" s="332" t="s">
        <v>246</v>
      </c>
      <c r="B25" s="332"/>
      <c r="C25" s="332"/>
      <c r="D25" s="332"/>
      <c r="E25" s="332" t="s">
        <v>229</v>
      </c>
      <c r="F25" s="332"/>
      <c r="G25" s="332"/>
      <c r="H25" s="332"/>
      <c r="I25" s="332"/>
      <c r="J25" s="332"/>
      <c r="K25" s="762" t="s">
        <v>374</v>
      </c>
      <c r="L25" s="762"/>
      <c r="M25" s="762"/>
      <c r="N25" s="762"/>
      <c r="O25" s="472">
        <f>SUM(O20:O24)</f>
        <v>20.630520000000001</v>
      </c>
      <c r="P25" s="450"/>
      <c r="Q25" s="451"/>
      <c r="R25" s="450"/>
    </row>
    <row r="26" spans="1:18">
      <c r="A26" s="321" t="s">
        <v>213</v>
      </c>
      <c r="B26" s="321">
        <v>6.7599999999999993E-2</v>
      </c>
      <c r="C26" s="321">
        <v>29.1</v>
      </c>
      <c r="D26" s="321">
        <f t="shared" ref="D26:D36" si="8">B26*C26</f>
        <v>1.9671599999999998</v>
      </c>
      <c r="E26" s="321"/>
      <c r="F26" s="332"/>
      <c r="G26" s="332"/>
      <c r="H26" s="332"/>
      <c r="I26" s="332"/>
      <c r="J26" s="332"/>
      <c r="K26" s="764" t="s">
        <v>387</v>
      </c>
      <c r="L26" s="764"/>
      <c r="M26" s="764"/>
      <c r="N26" s="764"/>
      <c r="O26" s="764"/>
      <c r="P26" s="764"/>
      <c r="Q26" s="764"/>
      <c r="R26" s="764"/>
    </row>
    <row r="27" spans="1:18" ht="21.75" customHeight="1">
      <c r="A27" s="321" t="s">
        <v>202</v>
      </c>
      <c r="B27" s="321">
        <v>1.4200000000000001E-2</v>
      </c>
      <c r="C27" s="321">
        <v>40.5</v>
      </c>
      <c r="D27" s="321">
        <f t="shared" si="8"/>
        <v>0.57510000000000006</v>
      </c>
      <c r="E27" s="321"/>
      <c r="F27" s="332"/>
      <c r="G27" s="332"/>
      <c r="H27" s="332"/>
      <c r="I27" s="332"/>
      <c r="J27" s="332"/>
      <c r="K27" s="474" t="s">
        <v>301</v>
      </c>
      <c r="L27" s="475" t="s">
        <v>388</v>
      </c>
      <c r="M27" s="476">
        <v>0.03</v>
      </c>
      <c r="N27" s="477">
        <v>40</v>
      </c>
      <c r="O27" s="477">
        <f>N27*M27</f>
        <v>1.2</v>
      </c>
      <c r="P27" s="475" t="s">
        <v>388</v>
      </c>
      <c r="Q27" s="478"/>
      <c r="R27" s="476">
        <v>0.03</v>
      </c>
    </row>
    <row r="28" spans="1:18" ht="21.75" customHeight="1">
      <c r="A28" s="321" t="s">
        <v>210</v>
      </c>
      <c r="B28" s="321">
        <v>5.9999999999999995E-4</v>
      </c>
      <c r="C28" s="321">
        <v>13.5</v>
      </c>
      <c r="D28" s="321">
        <f t="shared" si="8"/>
        <v>8.0999999999999996E-3</v>
      </c>
      <c r="E28" s="321"/>
      <c r="F28" s="321"/>
      <c r="G28" s="321"/>
      <c r="H28" s="321"/>
      <c r="I28" s="333"/>
      <c r="J28" s="333"/>
      <c r="K28" s="479">
        <v>2</v>
      </c>
      <c r="L28" s="480" t="s">
        <v>389</v>
      </c>
      <c r="M28" s="481">
        <v>0.02</v>
      </c>
      <c r="N28" s="482">
        <v>50</v>
      </c>
      <c r="O28" s="477">
        <f>N28*M28</f>
        <v>1</v>
      </c>
      <c r="P28" s="480" t="s">
        <v>389</v>
      </c>
      <c r="Q28" s="483"/>
      <c r="R28" s="481">
        <v>2.5000000000000001E-2</v>
      </c>
    </row>
    <row r="29" spans="1:18" ht="10.5" customHeight="1">
      <c r="A29" s="321" t="s">
        <v>230</v>
      </c>
      <c r="B29" s="321">
        <v>1.6999999999999999E-3</v>
      </c>
      <c r="C29" s="321">
        <v>112.5</v>
      </c>
      <c r="D29" s="321">
        <f t="shared" si="8"/>
        <v>0.19124999999999998</v>
      </c>
      <c r="E29" s="321"/>
      <c r="F29" s="336" t="s">
        <v>34</v>
      </c>
      <c r="G29" s="336">
        <v>8.3000000000000001E-3</v>
      </c>
      <c r="H29" s="336">
        <v>173.25</v>
      </c>
      <c r="I29" s="336">
        <f t="shared" ref="I29:I30" si="9">H29*G29</f>
        <v>1.437975</v>
      </c>
      <c r="J29" s="332"/>
      <c r="K29" s="479"/>
      <c r="L29" s="480"/>
      <c r="M29" s="484"/>
      <c r="N29" s="485"/>
      <c r="O29" s="486">
        <f>SUM(O27:O28)</f>
        <v>2.2000000000000002</v>
      </c>
      <c r="P29" s="487"/>
      <c r="Q29" s="488"/>
      <c r="R29" s="489"/>
    </row>
    <row r="30" spans="1:18" hidden="1">
      <c r="A30" s="321" t="s">
        <v>231</v>
      </c>
      <c r="B30" s="321">
        <v>2E-3</v>
      </c>
      <c r="C30" s="321">
        <v>173.25</v>
      </c>
      <c r="D30" s="321">
        <f t="shared" si="8"/>
        <v>0.34650000000000003</v>
      </c>
      <c r="E30" s="321"/>
      <c r="F30" s="321" t="s">
        <v>254</v>
      </c>
      <c r="G30" s="321">
        <v>1.6E-2</v>
      </c>
      <c r="H30" s="321">
        <v>427.5</v>
      </c>
      <c r="I30" s="321">
        <f t="shared" si="9"/>
        <v>6.84</v>
      </c>
      <c r="J30" s="321"/>
      <c r="K30" s="765" t="s">
        <v>390</v>
      </c>
      <c r="L30" s="765"/>
      <c r="M30" s="765"/>
      <c r="N30" s="765"/>
      <c r="O30" s="765"/>
    </row>
    <row r="31" spans="1:18" hidden="1">
      <c r="A31" s="321"/>
      <c r="B31" s="321"/>
      <c r="C31" s="321"/>
      <c r="D31" s="321"/>
      <c r="E31" s="321"/>
      <c r="F31" s="321"/>
      <c r="G31" s="321"/>
      <c r="H31" s="321"/>
      <c r="I31" s="334"/>
      <c r="J31" s="334"/>
      <c r="K31" s="490" t="s">
        <v>301</v>
      </c>
      <c r="L31" s="491" t="s">
        <v>391</v>
      </c>
      <c r="M31" s="492">
        <v>1.03E-2</v>
      </c>
      <c r="N31" s="493">
        <v>591.84</v>
      </c>
      <c r="O31" s="493">
        <f>N31*M31</f>
        <v>6.0959520000000005</v>
      </c>
    </row>
    <row r="32" spans="1:18" hidden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765" t="s">
        <v>390</v>
      </c>
      <c r="L32" s="765"/>
      <c r="M32" s="765"/>
      <c r="N32" s="765"/>
      <c r="O32" s="765"/>
    </row>
    <row r="33" spans="1:18" hidden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490" t="s">
        <v>301</v>
      </c>
      <c r="L33" s="491" t="s">
        <v>327</v>
      </c>
      <c r="M33" s="492">
        <v>0.05</v>
      </c>
      <c r="N33" s="493">
        <v>195</v>
      </c>
      <c r="O33" s="493">
        <f>N33*M33</f>
        <v>9.75</v>
      </c>
    </row>
    <row r="34" spans="1:18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763" t="s">
        <v>392</v>
      </c>
      <c r="L34" s="763"/>
      <c r="M34" s="763"/>
      <c r="N34" s="763"/>
      <c r="O34" s="763"/>
      <c r="P34" s="763"/>
      <c r="Q34" s="763"/>
      <c r="R34" s="763"/>
    </row>
    <row r="35" spans="1:18">
      <c r="A35" s="321" t="s">
        <v>243</v>
      </c>
      <c r="B35" s="321">
        <v>0.02</v>
      </c>
      <c r="C35" s="321">
        <v>166.5</v>
      </c>
      <c r="D35" s="321">
        <f t="shared" si="8"/>
        <v>3.33</v>
      </c>
      <c r="E35" s="321"/>
      <c r="F35" s="321"/>
      <c r="G35" s="321"/>
      <c r="H35" s="321"/>
      <c r="I35" s="321"/>
      <c r="J35" s="321"/>
      <c r="K35" s="458" t="s">
        <v>301</v>
      </c>
      <c r="L35" s="459" t="s">
        <v>376</v>
      </c>
      <c r="M35" s="460">
        <v>0.2</v>
      </c>
      <c r="N35" s="461">
        <v>0</v>
      </c>
      <c r="O35" s="461">
        <f>N35*M35</f>
        <v>0</v>
      </c>
      <c r="P35" s="459" t="s">
        <v>376</v>
      </c>
      <c r="Q35" s="462">
        <v>0.2</v>
      </c>
      <c r="R35" s="460">
        <f>Q35*N35</f>
        <v>0</v>
      </c>
    </row>
    <row r="36" spans="1:18" ht="33.75" hidden="1">
      <c r="A36" s="321" t="s">
        <v>218</v>
      </c>
      <c r="B36" s="321">
        <v>1.485E-2</v>
      </c>
      <c r="C36" s="321">
        <v>307.5</v>
      </c>
      <c r="D36" s="321">
        <f t="shared" si="8"/>
        <v>4.5663749999999999</v>
      </c>
      <c r="E36" s="321"/>
      <c r="F36" s="321"/>
      <c r="G36" s="321"/>
      <c r="H36" s="321"/>
      <c r="I36" s="321"/>
      <c r="J36" s="321"/>
      <c r="K36" s="458" t="s">
        <v>360</v>
      </c>
      <c r="L36" s="459" t="s">
        <v>393</v>
      </c>
      <c r="M36" s="460">
        <v>1E-3</v>
      </c>
      <c r="N36" s="463">
        <v>375</v>
      </c>
      <c r="O36" s="461">
        <f t="shared" ref="O36:O50" si="10">N36*M36</f>
        <v>0.375</v>
      </c>
      <c r="P36" s="459" t="s">
        <v>394</v>
      </c>
      <c r="Q36" s="462">
        <v>1.1999999999999999E-3</v>
      </c>
      <c r="R36" s="460">
        <f>N36*Q36</f>
        <v>0.44999999999999996</v>
      </c>
    </row>
    <row r="37" spans="1:18" ht="33.75" hidden="1">
      <c r="A37" s="321"/>
      <c r="B37" s="321"/>
      <c r="C37" s="321"/>
      <c r="D37" s="321">
        <f>SUM(D26:D36)</f>
        <v>10.984484999999999</v>
      </c>
      <c r="E37" s="321">
        <f>D37/1.5</f>
        <v>7.3229899999999999</v>
      </c>
      <c r="F37" s="321"/>
      <c r="G37" s="321"/>
      <c r="H37" s="321"/>
      <c r="I37" s="333"/>
      <c r="J37" s="333"/>
      <c r="K37" s="458" t="s">
        <v>362</v>
      </c>
      <c r="L37" s="459" t="s">
        <v>395</v>
      </c>
      <c r="M37" s="460">
        <v>1.6E-2</v>
      </c>
      <c r="N37" s="463">
        <v>37.5</v>
      </c>
      <c r="O37" s="461">
        <f t="shared" si="10"/>
        <v>0.6</v>
      </c>
      <c r="P37" s="459" t="s">
        <v>395</v>
      </c>
      <c r="Q37" s="462">
        <v>1.9369999999999998E-2</v>
      </c>
      <c r="R37" s="460">
        <f>Q37*N37</f>
        <v>0.72637499999999999</v>
      </c>
    </row>
    <row r="38" spans="1:18" ht="12.75" customHeight="1">
      <c r="A38" s="332" t="s">
        <v>234</v>
      </c>
      <c r="B38" s="321"/>
      <c r="C38" s="321"/>
      <c r="D38" s="333"/>
      <c r="E38" s="333"/>
      <c r="F38" s="321"/>
      <c r="G38" s="321"/>
      <c r="H38" s="321"/>
      <c r="I38" s="334"/>
      <c r="J38" s="334"/>
      <c r="K38" s="458" t="s">
        <v>364</v>
      </c>
      <c r="L38" s="459" t="s">
        <v>396</v>
      </c>
      <c r="M38" s="460">
        <v>1.2800000000000001E-2</v>
      </c>
      <c r="N38" s="463">
        <v>127.5</v>
      </c>
      <c r="O38" s="461">
        <f t="shared" si="10"/>
        <v>1.6320000000000001</v>
      </c>
      <c r="P38" s="459" t="s">
        <v>396</v>
      </c>
      <c r="Q38" s="462">
        <v>1.55E-2</v>
      </c>
      <c r="R38" s="460">
        <f>Q38*N38</f>
        <v>1.9762500000000001</v>
      </c>
    </row>
    <row r="39" spans="1:18" ht="33.75">
      <c r="A39" s="336" t="s">
        <v>235</v>
      </c>
      <c r="B39" s="336">
        <v>0.05</v>
      </c>
      <c r="C39" s="336">
        <v>57.14</v>
      </c>
      <c r="D39" s="332">
        <f>C39*B39</f>
        <v>2.8570000000000002</v>
      </c>
      <c r="E39" s="332"/>
      <c r="F39" s="332"/>
      <c r="G39" s="332"/>
      <c r="H39" s="332"/>
      <c r="I39" s="332"/>
      <c r="J39" s="332"/>
      <c r="K39" s="458" t="s">
        <v>366</v>
      </c>
      <c r="L39" s="459" t="s">
        <v>384</v>
      </c>
      <c r="M39" s="460">
        <v>1E-4</v>
      </c>
      <c r="N39" s="463">
        <v>810</v>
      </c>
      <c r="O39" s="461">
        <f t="shared" si="10"/>
        <v>8.1000000000000003E-2</v>
      </c>
      <c r="P39" s="459" t="s">
        <v>384</v>
      </c>
      <c r="Q39" s="462">
        <v>1.2E-4</v>
      </c>
      <c r="R39" s="460">
        <f>N39*Q39</f>
        <v>9.7200000000000009E-2</v>
      </c>
    </row>
    <row r="40" spans="1:18" ht="33.75">
      <c r="A40" s="332"/>
      <c r="B40" s="332"/>
      <c r="C40" s="332"/>
      <c r="D40" s="332"/>
      <c r="E40" s="332"/>
      <c r="F40" s="321"/>
      <c r="G40" s="321"/>
      <c r="H40" s="321"/>
      <c r="I40" s="321"/>
      <c r="J40" s="321"/>
      <c r="K40" s="458" t="s">
        <v>368</v>
      </c>
      <c r="L40" s="459" t="s">
        <v>397</v>
      </c>
      <c r="M40" s="494">
        <v>2.5000000000000001E-5</v>
      </c>
      <c r="N40" s="463">
        <v>720</v>
      </c>
      <c r="O40" s="461">
        <f t="shared" si="10"/>
        <v>1.8000000000000002E-2</v>
      </c>
      <c r="P40" s="459" t="s">
        <v>397</v>
      </c>
      <c r="Q40" s="462">
        <v>3.0000000000000001E-5</v>
      </c>
      <c r="R40" s="460">
        <f>Q40*N40</f>
        <v>2.1600000000000001E-2</v>
      </c>
    </row>
    <row r="41" spans="1:18" ht="33.75">
      <c r="A41" s="332"/>
      <c r="B41" s="332"/>
      <c r="C41" s="332"/>
      <c r="D41" s="332"/>
      <c r="E41" s="332"/>
      <c r="F41" s="321"/>
      <c r="G41" s="321"/>
      <c r="H41" s="321"/>
      <c r="I41" s="321"/>
      <c r="J41" s="321"/>
      <c r="K41" s="458" t="s">
        <v>370</v>
      </c>
      <c r="L41" s="459" t="s">
        <v>359</v>
      </c>
      <c r="M41" s="460">
        <v>1.1299999999999999E-2</v>
      </c>
      <c r="N41" s="463">
        <v>37.5</v>
      </c>
      <c r="O41" s="461">
        <f t="shared" si="10"/>
        <v>0.42374999999999996</v>
      </c>
      <c r="P41" s="459" t="s">
        <v>359</v>
      </c>
      <c r="Q41" s="462">
        <v>1.404E-2</v>
      </c>
      <c r="R41" s="460">
        <f>N41*Q41</f>
        <v>0.52649999999999997</v>
      </c>
    </row>
    <row r="42" spans="1:18" ht="45">
      <c r="A42" s="332"/>
      <c r="B42" s="332"/>
      <c r="C42" s="332"/>
      <c r="D42" s="332"/>
      <c r="E42" s="332"/>
      <c r="F42" s="321"/>
      <c r="G42" s="321"/>
      <c r="H42" s="321"/>
      <c r="I42" s="321"/>
      <c r="J42" s="321"/>
      <c r="K42" s="458" t="s">
        <v>372</v>
      </c>
      <c r="L42" s="459" t="s">
        <v>361</v>
      </c>
      <c r="M42" s="460">
        <v>2E-3</v>
      </c>
      <c r="N42" s="463">
        <v>195</v>
      </c>
      <c r="O42" s="461">
        <f t="shared" si="10"/>
        <v>0.39</v>
      </c>
      <c r="P42" s="459" t="s">
        <v>361</v>
      </c>
      <c r="Q42" s="462">
        <v>2.5000000000000001E-3</v>
      </c>
      <c r="R42" s="460">
        <f>Q42*N42</f>
        <v>0.48749999999999999</v>
      </c>
    </row>
    <row r="43" spans="1:18" ht="33.75">
      <c r="A43" s="332"/>
      <c r="B43" s="332"/>
      <c r="C43" s="332"/>
      <c r="D43" s="332"/>
      <c r="E43" s="332"/>
      <c r="F43" s="321"/>
      <c r="G43" s="321"/>
      <c r="H43" s="321"/>
      <c r="I43" s="321"/>
      <c r="J43" s="321"/>
      <c r="K43" s="458" t="s">
        <v>398</v>
      </c>
      <c r="L43" s="459" t="s">
        <v>378</v>
      </c>
      <c r="M43" s="460">
        <v>4.0000000000000001E-3</v>
      </c>
      <c r="N43" s="463">
        <v>610.20000000000005</v>
      </c>
      <c r="O43" s="461">
        <f t="shared" si="10"/>
        <v>2.4408000000000003</v>
      </c>
      <c r="P43" s="459" t="s">
        <v>378</v>
      </c>
      <c r="Q43" s="462">
        <v>5.0000000000000001E-3</v>
      </c>
      <c r="R43" s="460">
        <f>N43*Q43</f>
        <v>3.0510000000000002</v>
      </c>
    </row>
    <row r="44" spans="1:18" ht="15.75" customHeight="1">
      <c r="A44" s="332"/>
      <c r="B44" s="332"/>
      <c r="C44" s="332"/>
      <c r="D44" s="332"/>
      <c r="E44" s="332"/>
      <c r="F44" s="321"/>
      <c r="G44" s="321"/>
      <c r="H44" s="321"/>
      <c r="I44" s="321"/>
      <c r="J44" s="321"/>
      <c r="K44" s="458" t="s">
        <v>399</v>
      </c>
      <c r="L44" s="459" t="s">
        <v>400</v>
      </c>
      <c r="M44" s="460">
        <v>1.187E-2</v>
      </c>
      <c r="N44" s="463">
        <v>45</v>
      </c>
      <c r="O44" s="461">
        <f t="shared" si="10"/>
        <v>0.53415000000000001</v>
      </c>
      <c r="P44" s="459" t="s">
        <v>400</v>
      </c>
      <c r="Q44" s="462">
        <v>1.4749999999999999E-2</v>
      </c>
      <c r="R44" s="460">
        <f>Q44*N44</f>
        <v>0.66374999999999995</v>
      </c>
    </row>
    <row r="45" spans="1:18" ht="12" customHeight="1">
      <c r="A45" s="332"/>
      <c r="B45" s="332"/>
      <c r="C45" s="332"/>
      <c r="D45" s="332"/>
      <c r="E45" s="332"/>
      <c r="F45" s="321"/>
      <c r="G45" s="321"/>
      <c r="H45" s="321"/>
      <c r="I45" s="321"/>
      <c r="J45" s="321"/>
      <c r="K45" s="458" t="s">
        <v>302</v>
      </c>
      <c r="L45" s="459" t="s">
        <v>385</v>
      </c>
      <c r="M45" s="460">
        <v>2.5000000000000001E-3</v>
      </c>
      <c r="N45" s="463">
        <v>88.5</v>
      </c>
      <c r="O45" s="461">
        <f t="shared" si="10"/>
        <v>0.22125</v>
      </c>
      <c r="P45" s="459" t="s">
        <v>385</v>
      </c>
      <c r="Q45" s="462">
        <v>3.7499999999999999E-3</v>
      </c>
      <c r="R45" s="460">
        <f>N45*Q45</f>
        <v>0.33187499999999998</v>
      </c>
    </row>
    <row r="46" spans="1:18" ht="33.75">
      <c r="A46" s="321"/>
      <c r="B46" s="321"/>
      <c r="C46" s="321"/>
      <c r="D46" s="333"/>
      <c r="E46" s="333"/>
      <c r="F46" s="335"/>
      <c r="G46" s="335"/>
      <c r="H46" s="335"/>
      <c r="I46" s="335"/>
      <c r="J46" s="335"/>
      <c r="K46" s="458" t="s">
        <v>401</v>
      </c>
      <c r="L46" s="459" t="s">
        <v>402</v>
      </c>
      <c r="M46" s="460">
        <v>3.125E-2</v>
      </c>
      <c r="N46" s="463">
        <v>37.5</v>
      </c>
      <c r="O46" s="461">
        <f t="shared" si="10"/>
        <v>1.171875</v>
      </c>
      <c r="P46" s="459" t="s">
        <v>402</v>
      </c>
      <c r="Q46" s="460">
        <v>3.875E-2</v>
      </c>
      <c r="R46" s="460">
        <f>Q46*N46</f>
        <v>1.453125</v>
      </c>
    </row>
    <row r="47" spans="1:18" ht="22.5">
      <c r="A47" s="336" t="s">
        <v>34</v>
      </c>
      <c r="B47" s="336">
        <v>8.3000000000000001E-3</v>
      </c>
      <c r="C47" s="336">
        <v>173.25</v>
      </c>
      <c r="D47" s="336">
        <f t="shared" ref="D47:D49" si="11">C47*B47</f>
        <v>1.437975</v>
      </c>
      <c r="E47" s="332"/>
      <c r="F47" s="321"/>
      <c r="G47" s="321"/>
      <c r="H47" s="321"/>
      <c r="I47" s="334"/>
      <c r="J47" s="334"/>
      <c r="K47" s="458" t="s">
        <v>403</v>
      </c>
      <c r="L47" s="459" t="s">
        <v>411</v>
      </c>
      <c r="M47" s="460">
        <v>2.6950000000000002E-2</v>
      </c>
      <c r="N47" s="463">
        <v>630</v>
      </c>
      <c r="O47" s="461">
        <f t="shared" si="10"/>
        <v>16.9785</v>
      </c>
      <c r="P47" s="459" t="s">
        <v>404</v>
      </c>
      <c r="Q47" s="460">
        <v>3.3689999999999998E-2</v>
      </c>
      <c r="R47" s="460">
        <f>N47*Q47</f>
        <v>21.224699999999999</v>
      </c>
    </row>
    <row r="48" spans="1:18" ht="45">
      <c r="A48" s="321" t="s">
        <v>254</v>
      </c>
      <c r="B48" s="321">
        <v>1.6E-2</v>
      </c>
      <c r="C48" s="321">
        <v>427.5</v>
      </c>
      <c r="D48" s="321">
        <f t="shared" si="11"/>
        <v>6.84</v>
      </c>
      <c r="E48" s="321"/>
      <c r="F48" s="321"/>
      <c r="G48" s="321"/>
      <c r="H48" s="321"/>
      <c r="I48" s="321"/>
      <c r="J48" s="321"/>
      <c r="K48" s="458" t="s">
        <v>405</v>
      </c>
      <c r="L48" s="459" t="s">
        <v>406</v>
      </c>
      <c r="M48" s="460">
        <v>1.086E-2</v>
      </c>
      <c r="N48" s="463">
        <v>212.76</v>
      </c>
      <c r="O48" s="461">
        <f t="shared" si="10"/>
        <v>2.3105735999999997</v>
      </c>
      <c r="P48" s="459" t="s">
        <v>406</v>
      </c>
      <c r="Q48" s="460">
        <v>1.303E-2</v>
      </c>
      <c r="R48" s="460">
        <f>Q48*N48</f>
        <v>2.7722628</v>
      </c>
    </row>
    <row r="49" spans="1:18" ht="22.5">
      <c r="A49" s="321" t="s">
        <v>255</v>
      </c>
      <c r="B49" s="321">
        <v>1.6000000000000001E-3</v>
      </c>
      <c r="C49" s="321">
        <v>94.5</v>
      </c>
      <c r="D49" s="321">
        <f t="shared" si="11"/>
        <v>0.1512</v>
      </c>
      <c r="E49" s="321"/>
      <c r="F49" s="321"/>
      <c r="G49" s="321"/>
      <c r="H49" s="321"/>
      <c r="I49" s="321"/>
      <c r="J49" s="321"/>
      <c r="K49" s="458" t="s">
        <v>407</v>
      </c>
      <c r="L49" s="459" t="s">
        <v>367</v>
      </c>
      <c r="M49" s="460">
        <v>5.0000000000000001E-4</v>
      </c>
      <c r="N49" s="463">
        <v>18</v>
      </c>
      <c r="O49" s="461">
        <f t="shared" si="10"/>
        <v>9.0000000000000011E-3</v>
      </c>
      <c r="P49" s="459" t="s">
        <v>367</v>
      </c>
      <c r="Q49" s="462">
        <v>5.9999999999999995E-4</v>
      </c>
      <c r="R49" s="460">
        <f>N49*Q49</f>
        <v>1.0799999999999999E-2</v>
      </c>
    </row>
    <row r="50" spans="1:18" ht="12" customHeight="1">
      <c r="A50" s="336"/>
      <c r="B50" s="336"/>
      <c r="C50" s="336"/>
      <c r="D50" s="336"/>
      <c r="E50" s="332"/>
      <c r="F50" s="321"/>
      <c r="G50" s="321"/>
      <c r="H50" s="321"/>
      <c r="I50" s="321"/>
      <c r="J50" s="321"/>
      <c r="K50" s="458" t="s">
        <v>408</v>
      </c>
      <c r="L50" s="459" t="s">
        <v>409</v>
      </c>
      <c r="M50" s="460">
        <v>1.8600000000000001E-3</v>
      </c>
      <c r="N50" s="463">
        <v>135</v>
      </c>
      <c r="O50" s="461">
        <f t="shared" si="10"/>
        <v>0.25109999999999999</v>
      </c>
      <c r="P50" s="459" t="s">
        <v>409</v>
      </c>
      <c r="Q50" s="462">
        <v>2.33E-3</v>
      </c>
      <c r="R50" s="460">
        <f>Q50*N50</f>
        <v>0.31455</v>
      </c>
    </row>
    <row r="51" spans="1:18" ht="13.5" customHeight="1">
      <c r="A51" s="336"/>
      <c r="B51" s="336"/>
      <c r="C51" s="336"/>
      <c r="D51" s="336"/>
      <c r="E51" s="332"/>
      <c r="F51" s="321"/>
      <c r="G51" s="321"/>
      <c r="H51" s="321"/>
      <c r="I51" s="333"/>
      <c r="J51" s="333"/>
      <c r="K51" s="760" t="s">
        <v>374</v>
      </c>
      <c r="L51" s="760"/>
      <c r="M51" s="760"/>
      <c r="N51" s="760"/>
      <c r="O51" s="463">
        <f>SUM(O35:O50)</f>
        <v>27.436998600000003</v>
      </c>
      <c r="R51" s="495">
        <f>SUM(R35:R50)</f>
        <v>34.107487800000001</v>
      </c>
    </row>
    <row r="52" spans="1:18">
      <c r="A52" s="321"/>
      <c r="B52" s="321"/>
      <c r="C52" s="321"/>
      <c r="D52" s="334"/>
      <c r="E52" s="334"/>
      <c r="K52" s="763" t="s">
        <v>410</v>
      </c>
      <c r="L52" s="763"/>
      <c r="M52" s="763"/>
      <c r="N52" s="763"/>
      <c r="O52" s="763"/>
    </row>
    <row r="53" spans="1:18">
      <c r="A53" s="321"/>
      <c r="B53" s="321"/>
      <c r="C53" s="321"/>
      <c r="D53" s="321"/>
      <c r="E53" s="321"/>
      <c r="K53" s="458" t="s">
        <v>301</v>
      </c>
      <c r="L53" s="459" t="s">
        <v>376</v>
      </c>
      <c r="M53" s="460">
        <v>6.0000000000000001E-3</v>
      </c>
      <c r="N53" s="461">
        <v>0</v>
      </c>
      <c r="O53" s="461">
        <f>N53*M53</f>
        <v>0</v>
      </c>
      <c r="P53" s="460">
        <v>6.0000000000000001E-3</v>
      </c>
      <c r="Q53" s="461">
        <v>0</v>
      </c>
      <c r="R53" s="461">
        <f>Q53*P53</f>
        <v>0</v>
      </c>
    </row>
    <row r="54" spans="1:18">
      <c r="A54" s="321"/>
      <c r="B54" s="321"/>
      <c r="C54" s="321"/>
      <c r="D54" s="321"/>
      <c r="E54" s="321"/>
      <c r="K54" s="458" t="s">
        <v>360</v>
      </c>
      <c r="L54" s="459" t="s">
        <v>411</v>
      </c>
      <c r="M54" s="460">
        <v>4.505E-2</v>
      </c>
      <c r="N54" s="463">
        <v>630</v>
      </c>
      <c r="O54" s="463">
        <f>M54*N54</f>
        <v>28.381499999999999</v>
      </c>
      <c r="P54" s="460">
        <v>4.956E-2</v>
      </c>
      <c r="Q54" s="463">
        <v>630</v>
      </c>
      <c r="R54" s="463">
        <f>P54*Q54</f>
        <v>31.222799999999999</v>
      </c>
    </row>
    <row r="55" spans="1:18">
      <c r="A55" s="321"/>
      <c r="B55" s="321"/>
      <c r="C55" s="321"/>
      <c r="D55" s="321"/>
      <c r="E55" s="321"/>
      <c r="K55" s="458" t="s">
        <v>362</v>
      </c>
      <c r="L55" s="459" t="s">
        <v>359</v>
      </c>
      <c r="M55" s="460">
        <v>2.784E-2</v>
      </c>
      <c r="N55" s="463">
        <v>37.5</v>
      </c>
      <c r="O55" s="463">
        <f t="shared" ref="O55:O61" si="12">N55*M55</f>
        <v>1.044</v>
      </c>
      <c r="P55" s="460">
        <v>3.2140000000000002E-2</v>
      </c>
      <c r="Q55" s="463">
        <v>37.5</v>
      </c>
      <c r="R55" s="463">
        <f t="shared" ref="R55:R61" si="13">Q55*P55</f>
        <v>1.2052500000000002</v>
      </c>
    </row>
    <row r="56" spans="1:18">
      <c r="A56" s="321"/>
      <c r="B56" s="321"/>
      <c r="C56" s="321"/>
      <c r="D56" s="321"/>
      <c r="E56" s="321"/>
      <c r="K56" s="458" t="s">
        <v>364</v>
      </c>
      <c r="L56" s="459" t="s">
        <v>361</v>
      </c>
      <c r="M56" s="460">
        <v>5.5599999999999998E-3</v>
      </c>
      <c r="N56" s="463">
        <v>195</v>
      </c>
      <c r="O56" s="463">
        <f t="shared" si="12"/>
        <v>1.0842000000000001</v>
      </c>
      <c r="P56" s="460">
        <v>6.4000000000000003E-3</v>
      </c>
      <c r="Q56" s="463">
        <v>195</v>
      </c>
      <c r="R56" s="463">
        <f t="shared" si="13"/>
        <v>1.248</v>
      </c>
    </row>
    <row r="57" spans="1:18">
      <c r="A57" s="321"/>
      <c r="B57" s="321"/>
      <c r="C57" s="321"/>
      <c r="D57" s="321"/>
      <c r="E57" s="321"/>
      <c r="K57" s="458" t="s">
        <v>366</v>
      </c>
      <c r="L57" s="459" t="s">
        <v>363</v>
      </c>
      <c r="M57" s="460">
        <v>4.4999999999999997E-3</v>
      </c>
      <c r="N57" s="463">
        <v>46.5</v>
      </c>
      <c r="O57" s="463">
        <f t="shared" si="12"/>
        <v>0.20924999999999999</v>
      </c>
      <c r="P57" s="460">
        <v>5.0000000000000001E-3</v>
      </c>
      <c r="Q57" s="463">
        <v>46.5</v>
      </c>
      <c r="R57" s="463">
        <f t="shared" si="13"/>
        <v>0.23250000000000001</v>
      </c>
    </row>
    <row r="58" spans="1:18">
      <c r="A58" s="321"/>
      <c r="B58" s="321"/>
      <c r="C58" s="321"/>
      <c r="D58" s="321"/>
      <c r="E58" s="321"/>
      <c r="K58" s="458" t="s">
        <v>368</v>
      </c>
      <c r="L58" s="459" t="s">
        <v>412</v>
      </c>
      <c r="M58" s="460">
        <v>5.9650000000000002E-2</v>
      </c>
      <c r="N58" s="463">
        <v>510</v>
      </c>
      <c r="O58" s="463">
        <f t="shared" si="12"/>
        <v>30.421500000000002</v>
      </c>
      <c r="P58" s="460">
        <v>6.5680000000000002E-2</v>
      </c>
      <c r="Q58" s="463">
        <v>510</v>
      </c>
      <c r="R58" s="463">
        <f t="shared" si="13"/>
        <v>33.4968</v>
      </c>
    </row>
    <row r="59" spans="1:18">
      <c r="A59" s="321"/>
      <c r="B59" s="321"/>
      <c r="C59" s="321"/>
      <c r="D59" s="321"/>
      <c r="E59" s="321"/>
      <c r="K59" s="458" t="s">
        <v>370</v>
      </c>
      <c r="L59" s="459" t="s">
        <v>367</v>
      </c>
      <c r="M59" s="460">
        <v>1.3500000000000001E-3</v>
      </c>
      <c r="N59" s="463">
        <v>18</v>
      </c>
      <c r="O59" s="463">
        <f t="shared" si="12"/>
        <v>2.4300000000000002E-2</v>
      </c>
      <c r="P59" s="460">
        <v>1.5E-3</v>
      </c>
      <c r="Q59" s="463">
        <v>18</v>
      </c>
      <c r="R59" s="463">
        <f t="shared" si="13"/>
        <v>2.7E-2</v>
      </c>
    </row>
    <row r="60" spans="1:18">
      <c r="A60" s="321"/>
      <c r="B60" s="321"/>
      <c r="C60" s="321"/>
      <c r="D60" s="321"/>
      <c r="E60" s="321"/>
      <c r="K60" s="458" t="s">
        <v>372</v>
      </c>
      <c r="L60" s="459" t="s">
        <v>413</v>
      </c>
      <c r="M60" s="460">
        <v>6.4000000000000003E-3</v>
      </c>
      <c r="N60" s="463">
        <v>40</v>
      </c>
      <c r="O60" s="463">
        <f t="shared" si="12"/>
        <v>0.25600000000000001</v>
      </c>
      <c r="P60" s="460">
        <v>7.0000000000000001E-3</v>
      </c>
      <c r="Q60" s="463">
        <v>40</v>
      </c>
      <c r="R60" s="463">
        <f t="shared" si="13"/>
        <v>0.28000000000000003</v>
      </c>
    </row>
    <row r="61" spans="1:18">
      <c r="A61" s="321"/>
      <c r="B61" s="321"/>
      <c r="C61" s="321"/>
      <c r="D61" s="321"/>
      <c r="E61" s="321"/>
      <c r="K61" s="458" t="s">
        <v>398</v>
      </c>
      <c r="L61" s="459" t="s">
        <v>373</v>
      </c>
      <c r="M61" s="460">
        <v>8.5000000000000006E-3</v>
      </c>
      <c r="N61" s="463">
        <v>210</v>
      </c>
      <c r="O61" s="463">
        <f t="shared" si="12"/>
        <v>1.7850000000000001</v>
      </c>
      <c r="P61" s="460">
        <v>0.01</v>
      </c>
      <c r="Q61" s="463">
        <v>210</v>
      </c>
      <c r="R61" s="463">
        <f t="shared" si="13"/>
        <v>2.1</v>
      </c>
    </row>
    <row r="62" spans="1:18">
      <c r="A62" s="321"/>
      <c r="B62" s="321"/>
      <c r="C62" s="321"/>
      <c r="D62" s="321"/>
      <c r="E62" s="321"/>
      <c r="K62" s="760" t="s">
        <v>374</v>
      </c>
      <c r="L62" s="760"/>
      <c r="M62" s="760"/>
      <c r="N62" s="760"/>
      <c r="O62" s="463">
        <f>SUM(O53:O61)</f>
        <v>63.205749999999995</v>
      </c>
      <c r="R62" s="457">
        <f>SUM(R53:R61)</f>
        <v>69.812349999999995</v>
      </c>
    </row>
    <row r="63" spans="1:18">
      <c r="A63" s="321"/>
      <c r="B63" s="321"/>
      <c r="C63" s="321"/>
      <c r="D63" s="321"/>
      <c r="E63" s="321"/>
      <c r="K63" s="764" t="s">
        <v>387</v>
      </c>
      <c r="L63" s="764"/>
      <c r="M63" s="764"/>
      <c r="N63" s="764"/>
      <c r="O63" s="764"/>
      <c r="P63" s="764"/>
      <c r="Q63" s="764"/>
      <c r="R63" s="764"/>
    </row>
    <row r="64" spans="1:18">
      <c r="A64" s="321"/>
      <c r="B64" s="321"/>
      <c r="C64" s="321"/>
      <c r="D64" s="333"/>
      <c r="E64" s="333"/>
      <c r="K64" s="474" t="s">
        <v>301</v>
      </c>
      <c r="L64" s="475" t="s">
        <v>388</v>
      </c>
      <c r="M64" s="476">
        <v>0.03</v>
      </c>
      <c r="N64" s="477">
        <v>40</v>
      </c>
      <c r="O64" s="477">
        <f>N64*M64</f>
        <v>1.2</v>
      </c>
      <c r="P64" s="475"/>
      <c r="Q64" s="478"/>
      <c r="R64" s="476"/>
    </row>
    <row r="65" spans="1:18">
      <c r="A65" s="321"/>
      <c r="B65" s="321"/>
      <c r="C65" s="321"/>
      <c r="D65" s="334"/>
      <c r="E65" s="334"/>
      <c r="K65" s="479">
        <v>2</v>
      </c>
      <c r="L65" s="480" t="s">
        <v>389</v>
      </c>
      <c r="M65" s="481">
        <v>2.5000000000000001E-2</v>
      </c>
      <c r="N65" s="482">
        <v>50</v>
      </c>
      <c r="O65" s="477">
        <f>N65*M65</f>
        <v>1.25</v>
      </c>
      <c r="P65" s="480"/>
      <c r="Q65" s="483"/>
      <c r="R65" s="481"/>
    </row>
    <row r="66" spans="1:18">
      <c r="A66" s="332"/>
      <c r="B66" s="332"/>
      <c r="C66" s="332"/>
      <c r="D66" s="332"/>
      <c r="E66" s="332"/>
      <c r="K66" s="479"/>
      <c r="L66" s="480"/>
      <c r="M66" s="484"/>
      <c r="N66" s="485"/>
      <c r="O66" s="486">
        <f>SUM(O64:O65)</f>
        <v>2.4500000000000002</v>
      </c>
      <c r="P66" s="487"/>
      <c r="Q66" s="488"/>
      <c r="R66" s="489"/>
    </row>
    <row r="67" spans="1:18">
      <c r="A67" s="321"/>
      <c r="B67" s="321"/>
      <c r="C67" s="321"/>
      <c r="D67" s="321"/>
      <c r="E67" s="321"/>
      <c r="K67" s="763" t="s">
        <v>414</v>
      </c>
      <c r="L67" s="763"/>
      <c r="M67" s="763"/>
      <c r="N67" s="763"/>
      <c r="O67" s="763"/>
    </row>
    <row r="68" spans="1:18">
      <c r="A68" s="321"/>
      <c r="B68" s="321"/>
      <c r="C68" s="321"/>
      <c r="D68" s="321"/>
      <c r="E68" s="321"/>
      <c r="K68" s="458" t="s">
        <v>301</v>
      </c>
      <c r="L68" s="459" t="s">
        <v>395</v>
      </c>
      <c r="M68" s="460">
        <v>7.2870000000000004E-2</v>
      </c>
      <c r="N68" s="463">
        <v>37.5</v>
      </c>
      <c r="O68" s="463">
        <f>N68*M68</f>
        <v>2.7326250000000001</v>
      </c>
      <c r="P68" s="460">
        <v>0.11662</v>
      </c>
      <c r="Q68" s="462">
        <v>37.5</v>
      </c>
      <c r="R68" s="463">
        <f>Q68*P68</f>
        <v>4.3732499999999996</v>
      </c>
    </row>
    <row r="69" spans="1:18">
      <c r="A69" s="321"/>
      <c r="B69" s="321"/>
      <c r="C69" s="321"/>
      <c r="D69" s="321"/>
      <c r="E69" s="321"/>
      <c r="K69" s="458" t="s">
        <v>360</v>
      </c>
      <c r="L69" s="459" t="s">
        <v>396</v>
      </c>
      <c r="M69" s="460">
        <v>0.1166</v>
      </c>
      <c r="N69" s="463">
        <v>127.5</v>
      </c>
      <c r="O69" s="463">
        <f>M69*N69</f>
        <v>14.8665</v>
      </c>
      <c r="P69" s="460">
        <v>0.1166</v>
      </c>
      <c r="Q69" s="462">
        <v>127.5</v>
      </c>
      <c r="R69" s="463">
        <f>P69*Q69</f>
        <v>14.8665</v>
      </c>
    </row>
    <row r="70" spans="1:18">
      <c r="A70" s="321"/>
      <c r="B70" s="321"/>
      <c r="C70" s="321"/>
      <c r="D70" s="321"/>
      <c r="E70" s="321"/>
      <c r="K70" s="458" t="s">
        <v>362</v>
      </c>
      <c r="L70" s="459" t="s">
        <v>384</v>
      </c>
      <c r="M70" s="460">
        <v>1.0000000000000001E-5</v>
      </c>
      <c r="N70" s="463">
        <v>810</v>
      </c>
      <c r="O70" s="461">
        <f>N70*M70</f>
        <v>8.1000000000000013E-3</v>
      </c>
      <c r="P70" s="494">
        <v>1.5999999999999999E-5</v>
      </c>
      <c r="Q70" s="462">
        <v>810</v>
      </c>
      <c r="R70" s="461">
        <f>Q70*P70</f>
        <v>1.2959999999999999E-2</v>
      </c>
    </row>
    <row r="71" spans="1:18">
      <c r="A71" s="321"/>
      <c r="B71" s="321"/>
      <c r="C71" s="321"/>
      <c r="D71" s="321"/>
      <c r="E71" s="321"/>
      <c r="K71" s="458" t="s">
        <v>364</v>
      </c>
      <c r="L71" s="459" t="s">
        <v>397</v>
      </c>
      <c r="M71" s="460">
        <v>3.0000000000000001E-5</v>
      </c>
      <c r="N71" s="463">
        <v>720</v>
      </c>
      <c r="O71" s="461">
        <f>N71*M71</f>
        <v>2.1600000000000001E-2</v>
      </c>
      <c r="P71" s="460">
        <v>4.0000000000000003E-5</v>
      </c>
      <c r="Q71" s="462">
        <v>720</v>
      </c>
      <c r="R71" s="461">
        <f>Q71*P71</f>
        <v>2.8800000000000003E-2</v>
      </c>
    </row>
    <row r="72" spans="1:18">
      <c r="A72" s="321"/>
      <c r="B72" s="321"/>
      <c r="C72" s="321"/>
      <c r="D72" s="321"/>
      <c r="E72" s="321"/>
      <c r="K72" s="458" t="s">
        <v>366</v>
      </c>
      <c r="L72" s="459" t="s">
        <v>359</v>
      </c>
      <c r="M72" s="460">
        <v>2.3800000000000002E-3</v>
      </c>
      <c r="N72" s="463">
        <v>37.5</v>
      </c>
      <c r="O72" s="463">
        <f>M72*N72</f>
        <v>8.925000000000001E-2</v>
      </c>
      <c r="P72" s="460">
        <v>3.81E-3</v>
      </c>
      <c r="Q72" s="462">
        <v>37.5</v>
      </c>
      <c r="R72" s="463">
        <f>P72*Q72</f>
        <v>0.142875</v>
      </c>
    </row>
    <row r="73" spans="1:18">
      <c r="A73" s="335"/>
      <c r="B73" s="335"/>
      <c r="C73" s="335"/>
      <c r="D73" s="335"/>
      <c r="E73" s="335"/>
      <c r="K73" s="458" t="s">
        <v>368</v>
      </c>
      <c r="L73" s="459" t="s">
        <v>361</v>
      </c>
      <c r="M73" s="460">
        <v>3.0000000000000001E-3</v>
      </c>
      <c r="N73" s="463">
        <v>195</v>
      </c>
      <c r="O73" s="463">
        <f>N73*M73</f>
        <v>0.58499999999999996</v>
      </c>
      <c r="P73" s="460">
        <v>4.1999999999999997E-3</v>
      </c>
      <c r="Q73" s="462">
        <v>195</v>
      </c>
      <c r="R73" s="463">
        <f>Q73*P73</f>
        <v>0.81899999999999995</v>
      </c>
    </row>
    <row r="74" spans="1:18">
      <c r="A74" s="321"/>
      <c r="B74" s="321"/>
      <c r="C74" s="321"/>
      <c r="D74" s="334"/>
      <c r="E74" s="334"/>
      <c r="K74" s="458" t="s">
        <v>398</v>
      </c>
      <c r="L74" s="459" t="s">
        <v>400</v>
      </c>
      <c r="M74" s="460">
        <v>2.5000000000000001E-3</v>
      </c>
      <c r="N74" s="463">
        <v>45</v>
      </c>
      <c r="O74" s="463">
        <f>M74*N74</f>
        <v>0.1125</v>
      </c>
      <c r="P74" s="460">
        <v>4.0000000000000001E-3</v>
      </c>
      <c r="Q74" s="462">
        <v>45</v>
      </c>
      <c r="R74" s="463">
        <f>P74*Q74</f>
        <v>0.18</v>
      </c>
    </row>
    <row r="75" spans="1:18">
      <c r="A75" s="321"/>
      <c r="B75" s="321"/>
      <c r="C75" s="321"/>
      <c r="D75" s="321"/>
      <c r="E75" s="321"/>
      <c r="K75" s="458" t="s">
        <v>399</v>
      </c>
      <c r="L75" s="459" t="s">
        <v>385</v>
      </c>
      <c r="M75" s="460">
        <v>5.0000000000000001E-4</v>
      </c>
      <c r="N75" s="463">
        <v>88.5</v>
      </c>
      <c r="O75" s="463">
        <f>N75*M75</f>
        <v>4.4249999999999998E-2</v>
      </c>
      <c r="P75" s="460">
        <v>8.0000000000000004E-4</v>
      </c>
      <c r="Q75" s="462">
        <v>88.5</v>
      </c>
      <c r="R75" s="463">
        <f>Q75*P75</f>
        <v>7.0800000000000002E-2</v>
      </c>
    </row>
    <row r="76" spans="1:18">
      <c r="A76" s="321"/>
      <c r="B76" s="321"/>
      <c r="C76" s="321"/>
      <c r="D76" s="321"/>
      <c r="E76" s="321"/>
      <c r="K76" s="458" t="s">
        <v>302</v>
      </c>
      <c r="L76" s="459" t="s">
        <v>367</v>
      </c>
      <c r="M76" s="460">
        <v>1E-4</v>
      </c>
      <c r="N76" s="463">
        <v>18</v>
      </c>
      <c r="O76" s="463">
        <f>M76*N76</f>
        <v>1.8000000000000002E-3</v>
      </c>
      <c r="P76" s="460">
        <v>1.6000000000000001E-4</v>
      </c>
      <c r="Q76" s="462">
        <v>18</v>
      </c>
      <c r="R76" s="463">
        <f>P76*Q76</f>
        <v>2.8800000000000002E-3</v>
      </c>
    </row>
    <row r="77" spans="1:18">
      <c r="A77" s="321"/>
      <c r="B77" s="321"/>
      <c r="C77" s="321"/>
      <c r="D77" s="321"/>
      <c r="E77" s="321"/>
      <c r="K77" s="458" t="s">
        <v>401</v>
      </c>
      <c r="L77" s="459" t="s">
        <v>409</v>
      </c>
      <c r="M77" s="460">
        <v>3.1900000000000001E-3</v>
      </c>
      <c r="N77" s="463">
        <v>135</v>
      </c>
      <c r="O77" s="463">
        <f>N77*M77</f>
        <v>0.43065000000000003</v>
      </c>
      <c r="P77" s="460">
        <v>5.1000000000000004E-3</v>
      </c>
      <c r="Q77" s="462">
        <v>135</v>
      </c>
      <c r="R77" s="463">
        <f>Q77*P77</f>
        <v>0.6885</v>
      </c>
    </row>
    <row r="78" spans="1:18">
      <c r="A78" s="321"/>
      <c r="B78" s="321"/>
      <c r="C78" s="321"/>
      <c r="D78" s="333"/>
      <c r="E78" s="333"/>
      <c r="K78" s="760" t="s">
        <v>374</v>
      </c>
      <c r="L78" s="760"/>
      <c r="M78" s="760"/>
      <c r="N78" s="760"/>
      <c r="O78" s="463">
        <f>SUM(O68:O77)</f>
        <v>18.892275000000001</v>
      </c>
      <c r="R78" s="457">
        <f>SUM(R68:R77)</f>
        <v>21.185565</v>
      </c>
    </row>
    <row r="80" spans="1:18">
      <c r="L80" s="450" t="s">
        <v>347</v>
      </c>
    </row>
    <row r="81" spans="11:15">
      <c r="L81" s="450" t="s">
        <v>415</v>
      </c>
      <c r="M81" s="450">
        <v>1E-3</v>
      </c>
      <c r="N81" s="450">
        <v>555</v>
      </c>
      <c r="O81" s="450">
        <f>N81*M81</f>
        <v>0.55500000000000005</v>
      </c>
    </row>
    <row r="82" spans="11:15">
      <c r="L82" s="450" t="s">
        <v>202</v>
      </c>
      <c r="M82" s="450">
        <v>1.2E-2</v>
      </c>
      <c r="N82" s="450">
        <v>88.5</v>
      </c>
      <c r="O82" s="450">
        <f>M82*N82</f>
        <v>1.0620000000000001</v>
      </c>
    </row>
    <row r="83" spans="11:15">
      <c r="O83" s="450">
        <f>SUM(O81:O82)</f>
        <v>1.617</v>
      </c>
    </row>
    <row r="84" spans="11:15" ht="19.5" customHeight="1">
      <c r="K84" s="761" t="s">
        <v>382</v>
      </c>
      <c r="L84" s="761"/>
      <c r="M84" s="761"/>
      <c r="N84" s="761"/>
      <c r="O84" s="761"/>
    </row>
    <row r="85" spans="11:15" ht="22.5">
      <c r="K85" s="469" t="s">
        <v>301</v>
      </c>
      <c r="L85" s="470" t="s">
        <v>383</v>
      </c>
      <c r="M85" s="471">
        <v>3.5700000000000003E-2</v>
      </c>
      <c r="N85" s="472">
        <v>366.6</v>
      </c>
      <c r="O85" s="472">
        <f>N85*M85</f>
        <v>13.087620000000001</v>
      </c>
    </row>
    <row r="86" spans="11:15">
      <c r="K86" s="469" t="s">
        <v>360</v>
      </c>
      <c r="L86" s="470" t="s">
        <v>376</v>
      </c>
      <c r="M86" s="471">
        <v>0.21</v>
      </c>
      <c r="N86" s="473">
        <v>0</v>
      </c>
      <c r="O86" s="473">
        <f>N86*M86</f>
        <v>0</v>
      </c>
    </row>
    <row r="87" spans="11:15">
      <c r="K87" s="469" t="s">
        <v>362</v>
      </c>
      <c r="L87" s="470" t="s">
        <v>384</v>
      </c>
      <c r="M87" s="471">
        <v>1E-4</v>
      </c>
      <c r="N87" s="472">
        <v>810</v>
      </c>
      <c r="O87" s="472">
        <f>M87*N87</f>
        <v>8.1000000000000003E-2</v>
      </c>
    </row>
    <row r="88" spans="11:15">
      <c r="K88" s="469" t="s">
        <v>364</v>
      </c>
      <c r="L88" s="470" t="s">
        <v>385</v>
      </c>
      <c r="M88" s="471">
        <v>1.4999999999999999E-2</v>
      </c>
      <c r="N88" s="472">
        <v>88.5</v>
      </c>
      <c r="O88" s="472">
        <f>N88*M88</f>
        <v>1.3274999999999999</v>
      </c>
    </row>
    <row r="89" spans="11:15">
      <c r="K89" s="469" t="s">
        <v>366</v>
      </c>
      <c r="L89" s="470" t="s">
        <v>386</v>
      </c>
      <c r="M89" s="471">
        <v>2.5559999999999999E-2</v>
      </c>
      <c r="N89" s="472">
        <v>240</v>
      </c>
      <c r="O89" s="472">
        <f>M89*N89</f>
        <v>6.1343999999999994</v>
      </c>
    </row>
    <row r="90" spans="11:15">
      <c r="K90" s="762" t="s">
        <v>374</v>
      </c>
      <c r="L90" s="762"/>
      <c r="M90" s="762"/>
      <c r="N90" s="762"/>
      <c r="O90" s="472">
        <f>SUM(O85:O89)</f>
        <v>20.630520000000001</v>
      </c>
    </row>
  </sheetData>
  <mergeCells count="22">
    <mergeCell ref="K19:O19"/>
    <mergeCell ref="K1:O1"/>
    <mergeCell ref="K10:N10"/>
    <mergeCell ref="K11:O11"/>
    <mergeCell ref="K16:N16"/>
    <mergeCell ref="K17:O17"/>
    <mergeCell ref="P63:R63"/>
    <mergeCell ref="K67:O67"/>
    <mergeCell ref="K25:N25"/>
    <mergeCell ref="K26:O26"/>
    <mergeCell ref="P26:R26"/>
    <mergeCell ref="K30:O30"/>
    <mergeCell ref="K32:O32"/>
    <mergeCell ref="K34:O34"/>
    <mergeCell ref="P34:R34"/>
    <mergeCell ref="K78:N78"/>
    <mergeCell ref="K84:O84"/>
    <mergeCell ref="K90:N90"/>
    <mergeCell ref="K51:N51"/>
    <mergeCell ref="K52:O52"/>
    <mergeCell ref="K62:N62"/>
    <mergeCell ref="K63:O63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opLeftCell="A52" zoomScale="40" zoomScaleNormal="40" zoomScaleSheetLayoutView="30" workbookViewId="0">
      <selection activeCell="A105" sqref="A105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8.140625" customWidth="1"/>
    <col min="29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2.42578125" customWidth="1"/>
    <col min="35" max="35" width="12" customWidth="1"/>
    <col min="36" max="36" width="0.42578125" customWidth="1"/>
    <col min="37" max="37" width="16" customWidth="1"/>
    <col min="38" max="38" width="13" customWidth="1"/>
    <col min="39" max="39" width="0" hidden="1" customWidth="1"/>
    <col min="40" max="41" width="4.85546875" customWidth="1"/>
    <col min="42" max="42" width="4.42578125" customWidth="1"/>
    <col min="43" max="43" width="4.85546875" customWidth="1"/>
    <col min="44" max="44" width="13" customWidth="1"/>
    <col min="45" max="45" width="13.85546875" customWidth="1"/>
    <col min="46" max="46" width="23.85546875" customWidth="1"/>
    <col min="47" max="47" width="23.28515625" customWidth="1"/>
    <col min="48" max="48" width="23.140625" customWidth="1"/>
  </cols>
  <sheetData>
    <row r="1" spans="1:48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2" t="s">
        <v>242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30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9" t="s">
        <v>431</v>
      </c>
      <c r="AD3" s="219"/>
      <c r="AE3" s="220"/>
      <c r="AF3" s="221"/>
      <c r="AG3" s="221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18"/>
      <c r="AS3" s="84"/>
      <c r="AT3" s="84"/>
      <c r="AU3" s="43"/>
      <c r="AV3" s="41"/>
    </row>
    <row r="4" spans="1:48" ht="30">
      <c r="A4" s="80" t="s">
        <v>428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220"/>
      <c r="AD4" s="220"/>
      <c r="AE4" s="220"/>
      <c r="AF4" s="221"/>
      <c r="AG4" s="221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80"/>
      <c r="AT4" s="81"/>
      <c r="AU4" s="40"/>
      <c r="AV4" s="41"/>
    </row>
    <row r="5" spans="1:48" ht="2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5" t="s">
        <v>64</v>
      </c>
      <c r="B6" s="785"/>
      <c r="C6" s="785"/>
      <c r="D6" s="786"/>
      <c r="E6" s="787" t="s">
        <v>56</v>
      </c>
      <c r="F6" s="785"/>
      <c r="G6" s="785"/>
      <c r="H6" s="786"/>
      <c r="I6" s="200"/>
      <c r="J6" s="787" t="s">
        <v>89</v>
      </c>
      <c r="K6" s="785"/>
      <c r="L6" s="785"/>
      <c r="M6" s="786"/>
      <c r="N6" s="787" t="s">
        <v>87</v>
      </c>
      <c r="O6" s="785"/>
      <c r="P6" s="785"/>
      <c r="Q6" s="786"/>
      <c r="R6" s="200"/>
      <c r="S6" s="201"/>
      <c r="T6" s="202"/>
      <c r="U6" s="202"/>
      <c r="V6" s="203"/>
      <c r="W6" s="201"/>
      <c r="X6" s="202"/>
      <c r="Y6" s="203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0.25">
      <c r="A7" s="788" t="s">
        <v>65</v>
      </c>
      <c r="B7" s="788"/>
      <c r="C7" s="788"/>
      <c r="D7" s="789"/>
      <c r="E7" s="790" t="s">
        <v>55</v>
      </c>
      <c r="F7" s="791"/>
      <c r="G7" s="791"/>
      <c r="H7" s="792"/>
      <c r="I7" s="84"/>
      <c r="J7" s="790" t="s">
        <v>12</v>
      </c>
      <c r="K7" s="791"/>
      <c r="L7" s="791"/>
      <c r="M7" s="792"/>
      <c r="N7" s="790" t="s">
        <v>15</v>
      </c>
      <c r="O7" s="791"/>
      <c r="P7" s="791"/>
      <c r="Q7" s="792"/>
      <c r="R7" s="84"/>
      <c r="S7" s="790" t="s">
        <v>14</v>
      </c>
      <c r="T7" s="791"/>
      <c r="U7" s="791"/>
      <c r="V7" s="792"/>
      <c r="W7" s="790" t="s">
        <v>84</v>
      </c>
      <c r="X7" s="791"/>
      <c r="Y7" s="792"/>
      <c r="Z7" s="91"/>
      <c r="AA7" s="91"/>
      <c r="AB7" s="93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182</v>
      </c>
      <c r="AP7" s="92" t="s">
        <v>81</v>
      </c>
      <c r="AQ7" s="85"/>
      <c r="AR7" s="85"/>
      <c r="AS7" s="85"/>
      <c r="AT7" s="47" t="s">
        <v>37</v>
      </c>
      <c r="AU7" s="41"/>
      <c r="AV7" s="41"/>
    </row>
    <row r="8" spans="1:48" ht="20.25">
      <c r="A8" s="204" t="s">
        <v>66</v>
      </c>
      <c r="B8" s="787" t="s">
        <v>68</v>
      </c>
      <c r="C8" s="785"/>
      <c r="D8" s="786"/>
      <c r="E8" s="790" t="s">
        <v>60</v>
      </c>
      <c r="F8" s="791"/>
      <c r="G8" s="791"/>
      <c r="H8" s="792"/>
      <c r="I8" s="84"/>
      <c r="J8" s="790" t="s">
        <v>71</v>
      </c>
      <c r="K8" s="791"/>
      <c r="L8" s="791"/>
      <c r="M8" s="792"/>
      <c r="N8" s="790" t="s">
        <v>88</v>
      </c>
      <c r="O8" s="791"/>
      <c r="P8" s="791"/>
      <c r="Q8" s="792"/>
      <c r="R8" s="84"/>
      <c r="S8" s="790" t="s">
        <v>61</v>
      </c>
      <c r="T8" s="791"/>
      <c r="U8" s="791"/>
      <c r="V8" s="792"/>
      <c r="W8" s="790" t="s">
        <v>85</v>
      </c>
      <c r="X8" s="791"/>
      <c r="Y8" s="792"/>
      <c r="Z8" s="91"/>
      <c r="AA8" s="91"/>
      <c r="AB8" s="93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58"/>
      <c r="AQ8" s="85"/>
      <c r="AR8" s="85"/>
      <c r="AS8" s="85"/>
      <c r="AT8" s="48"/>
      <c r="AU8" s="41"/>
      <c r="AV8" s="41"/>
    </row>
    <row r="9" spans="1:48" ht="20.25">
      <c r="A9" s="205" t="s">
        <v>67</v>
      </c>
      <c r="B9" s="790" t="s">
        <v>69</v>
      </c>
      <c r="C9" s="791"/>
      <c r="D9" s="792"/>
      <c r="E9" s="790" t="s">
        <v>59</v>
      </c>
      <c r="F9" s="791"/>
      <c r="G9" s="791"/>
      <c r="H9" s="792"/>
      <c r="I9" s="84"/>
      <c r="J9" s="790" t="s">
        <v>13</v>
      </c>
      <c r="K9" s="791"/>
      <c r="L9" s="791"/>
      <c r="M9" s="792"/>
      <c r="N9" s="790" t="s">
        <v>59</v>
      </c>
      <c r="O9" s="791"/>
      <c r="P9" s="791"/>
      <c r="Q9" s="792"/>
      <c r="R9" s="84"/>
      <c r="S9" s="206"/>
      <c r="T9" s="82" t="s">
        <v>59</v>
      </c>
      <c r="U9" s="82"/>
      <c r="V9" s="82"/>
      <c r="W9" s="790" t="s">
        <v>86</v>
      </c>
      <c r="X9" s="791"/>
      <c r="Y9" s="792"/>
      <c r="Z9" s="91"/>
      <c r="AA9" s="91"/>
      <c r="AB9" s="93"/>
      <c r="AC9" s="81"/>
      <c r="AD9" s="81"/>
      <c r="AE9" s="81"/>
      <c r="AF9" s="80" t="s">
        <v>432</v>
      </c>
      <c r="AG9" s="80"/>
      <c r="AH9" s="80"/>
      <c r="AI9" s="80"/>
      <c r="AJ9" s="80"/>
      <c r="AK9" s="80"/>
      <c r="AL9" s="80"/>
      <c r="AM9" s="80"/>
      <c r="AN9" s="80"/>
      <c r="AO9" s="80"/>
      <c r="AP9" s="93"/>
      <c r="AQ9" s="6"/>
      <c r="AR9" s="6"/>
      <c r="AS9" s="6" t="s">
        <v>80</v>
      </c>
      <c r="AT9" s="49" t="s">
        <v>422</v>
      </c>
      <c r="AU9" s="41"/>
      <c r="AV9" s="41"/>
    </row>
    <row r="10" spans="1:48" ht="20.25">
      <c r="A10" s="207"/>
      <c r="B10" s="796" t="s">
        <v>70</v>
      </c>
      <c r="C10" s="788"/>
      <c r="D10" s="789"/>
      <c r="E10" s="208"/>
      <c r="F10" s="208"/>
      <c r="G10" s="82"/>
      <c r="H10" s="209"/>
      <c r="I10" s="210"/>
      <c r="J10" s="82"/>
      <c r="K10" s="82"/>
      <c r="L10" s="82"/>
      <c r="M10" s="209"/>
      <c r="N10" s="796"/>
      <c r="O10" s="788"/>
      <c r="P10" s="788"/>
      <c r="Q10" s="789"/>
      <c r="R10" s="84"/>
      <c r="S10" s="206"/>
      <c r="T10" s="82"/>
      <c r="U10" s="82"/>
      <c r="V10" s="82"/>
      <c r="W10" s="206"/>
      <c r="X10" s="82"/>
      <c r="Y10" s="207"/>
      <c r="Z10" s="58"/>
      <c r="AA10" s="58"/>
      <c r="AB10" s="58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58"/>
      <c r="AQ10" s="85"/>
      <c r="AR10" s="85"/>
      <c r="AS10" s="85"/>
      <c r="AT10" s="50"/>
      <c r="AU10" s="40"/>
      <c r="AV10" s="40"/>
    </row>
    <row r="11" spans="1:48" ht="21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3">
        <v>7</v>
      </c>
      <c r="X11" s="794"/>
      <c r="Y11" s="795"/>
      <c r="Z11" s="91"/>
      <c r="AA11" s="91"/>
      <c r="AB11" s="93"/>
      <c r="AC11" s="80" t="s">
        <v>90</v>
      </c>
      <c r="AD11" s="80"/>
      <c r="AE11" s="80"/>
      <c r="AF11" s="82"/>
      <c r="AG11" s="82"/>
      <c r="AH11" s="80"/>
      <c r="AI11" s="80"/>
      <c r="AJ11" s="80"/>
      <c r="AK11" s="80"/>
      <c r="AL11" s="80"/>
      <c r="AM11" s="80"/>
      <c r="AN11" s="80"/>
      <c r="AO11" s="80"/>
      <c r="AP11" s="93"/>
      <c r="AQ11" s="6"/>
      <c r="AR11" s="6" t="s">
        <v>82</v>
      </c>
      <c r="AS11" s="85"/>
      <c r="AT11" s="49" t="s">
        <v>92</v>
      </c>
      <c r="AU11" s="41"/>
      <c r="AV11" s="41"/>
    </row>
    <row r="12" spans="1:48" ht="24" thickBot="1">
      <c r="A12" s="51"/>
      <c r="B12" s="623"/>
      <c r="C12" s="624"/>
      <c r="D12" s="625"/>
      <c r="E12" s="533">
        <v>50</v>
      </c>
      <c r="F12" s="534"/>
      <c r="G12" s="534"/>
      <c r="H12" s="550"/>
      <c r="I12" s="139"/>
      <c r="J12" s="533" t="s">
        <v>237</v>
      </c>
      <c r="K12" s="534"/>
      <c r="L12" s="123"/>
      <c r="M12" s="119">
        <v>0</v>
      </c>
      <c r="N12" s="557">
        <f>M12*E12</f>
        <v>0</v>
      </c>
      <c r="O12" s="558"/>
      <c r="P12" s="558"/>
      <c r="Q12" s="559"/>
      <c r="R12" s="139"/>
      <c r="S12" s="533">
        <f>Лист2!F43</f>
        <v>0</v>
      </c>
      <c r="T12" s="534"/>
      <c r="U12" s="534"/>
      <c r="V12" s="550"/>
      <c r="W12" s="583"/>
      <c r="X12" s="584"/>
      <c r="Y12" s="585"/>
      <c r="Z12" s="91"/>
      <c r="AA12" s="91"/>
      <c r="AB12" s="93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58"/>
      <c r="AQ12" s="85"/>
      <c r="AR12" s="85"/>
      <c r="AS12" s="85"/>
      <c r="AT12" s="48"/>
      <c r="AU12" s="41"/>
      <c r="AV12" s="41"/>
    </row>
    <row r="13" spans="1:48" ht="24" thickBot="1">
      <c r="A13" s="52"/>
      <c r="B13" s="626"/>
      <c r="C13" s="627"/>
      <c r="D13" s="628"/>
      <c r="E13" s="530">
        <v>20</v>
      </c>
      <c r="F13" s="531"/>
      <c r="G13" s="531"/>
      <c r="H13" s="532"/>
      <c r="I13" s="138"/>
      <c r="J13" s="530" t="s">
        <v>164</v>
      </c>
      <c r="K13" s="531"/>
      <c r="L13" s="138"/>
      <c r="M13" s="120">
        <v>2</v>
      </c>
      <c r="N13" s="557">
        <f>M13*E13</f>
        <v>40</v>
      </c>
      <c r="O13" s="558"/>
      <c r="P13" s="558"/>
      <c r="Q13" s="559"/>
      <c r="R13" s="124"/>
      <c r="S13" s="530">
        <f>Лист2!F55</f>
        <v>43.3</v>
      </c>
      <c r="T13" s="531"/>
      <c r="U13" s="531"/>
      <c r="V13" s="532"/>
      <c r="W13" s="586"/>
      <c r="X13" s="587"/>
      <c r="Y13" s="588"/>
      <c r="Z13" s="91"/>
      <c r="AA13" s="91"/>
      <c r="AB13" s="93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58"/>
      <c r="AQ13" s="40"/>
      <c r="AR13" s="40"/>
      <c r="AS13" s="40"/>
      <c r="AT13" s="48"/>
      <c r="AU13" s="41"/>
      <c r="AV13" s="41"/>
    </row>
    <row r="14" spans="1:48" ht="23.25">
      <c r="A14" s="53"/>
      <c r="B14" s="626"/>
      <c r="C14" s="627"/>
      <c r="D14" s="628"/>
      <c r="E14" s="530">
        <v>10</v>
      </c>
      <c r="F14" s="531"/>
      <c r="G14" s="531"/>
      <c r="H14" s="532"/>
      <c r="I14" s="138"/>
      <c r="J14" s="530" t="s">
        <v>165</v>
      </c>
      <c r="K14" s="531"/>
      <c r="L14" s="125"/>
      <c r="M14" s="121">
        <v>0</v>
      </c>
      <c r="N14" s="533">
        <f>M14*E14</f>
        <v>0</v>
      </c>
      <c r="O14" s="534"/>
      <c r="P14" s="534"/>
      <c r="Q14" s="550"/>
      <c r="R14" s="124"/>
      <c r="S14" s="551">
        <f>Лист2!F57</f>
        <v>0</v>
      </c>
      <c r="T14" s="552"/>
      <c r="U14" s="552"/>
      <c r="V14" s="553"/>
      <c r="W14" s="586"/>
      <c r="X14" s="587"/>
      <c r="Y14" s="589"/>
      <c r="Z14" s="91"/>
      <c r="AA14" s="91"/>
      <c r="AB14" s="93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58"/>
      <c r="AQ14" s="40"/>
      <c r="AR14" s="40"/>
      <c r="AS14" s="40"/>
      <c r="AT14" s="48"/>
      <c r="AU14" s="41"/>
      <c r="AV14" s="41"/>
    </row>
    <row r="15" spans="1:48" ht="23.25" hidden="1">
      <c r="A15" s="53"/>
      <c r="B15" s="146"/>
      <c r="C15" s="147"/>
      <c r="D15" s="148"/>
      <c r="E15" s="149"/>
      <c r="F15" s="150"/>
      <c r="G15" s="150"/>
      <c r="H15" s="154"/>
      <c r="I15" s="150"/>
      <c r="J15" s="149"/>
      <c r="K15" s="150"/>
      <c r="L15" s="125"/>
      <c r="M15" s="121"/>
      <c r="N15" s="155"/>
      <c r="O15" s="124"/>
      <c r="P15" s="124"/>
      <c r="Q15" s="124"/>
      <c r="R15" s="124"/>
      <c r="S15" s="551">
        <f>S18+S14+S13+S12</f>
        <v>62.5</v>
      </c>
      <c r="T15" s="552"/>
      <c r="U15" s="552"/>
      <c r="V15" s="553"/>
      <c r="W15" s="151"/>
      <c r="X15" s="152"/>
      <c r="Y15" s="153"/>
      <c r="Z15" s="91"/>
      <c r="AA15" s="91"/>
      <c r="AB15" s="93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58"/>
      <c r="AQ15" s="40"/>
      <c r="AR15" s="40"/>
      <c r="AS15" s="40"/>
      <c r="AT15" s="48"/>
      <c r="AU15" s="41"/>
      <c r="AV15" s="41"/>
    </row>
    <row r="16" spans="1:48" ht="23.25">
      <c r="A16" s="54"/>
      <c r="B16" s="626"/>
      <c r="C16" s="627"/>
      <c r="D16" s="628"/>
      <c r="E16" s="530"/>
      <c r="F16" s="531"/>
      <c r="G16" s="531"/>
      <c r="H16" s="532"/>
      <c r="I16" s="126"/>
      <c r="J16" s="530"/>
      <c r="K16" s="531"/>
      <c r="L16" s="138"/>
      <c r="M16" s="120"/>
      <c r="N16" s="530"/>
      <c r="O16" s="531"/>
      <c r="P16" s="531"/>
      <c r="Q16" s="531"/>
      <c r="R16" s="126"/>
      <c r="S16" s="551"/>
      <c r="T16" s="552"/>
      <c r="U16" s="552"/>
      <c r="V16" s="553"/>
      <c r="W16" s="586"/>
      <c r="X16" s="587"/>
      <c r="Y16" s="589"/>
      <c r="Z16" s="91"/>
      <c r="AA16" s="91"/>
      <c r="AB16" s="93"/>
      <c r="AC16" s="80" t="s">
        <v>91</v>
      </c>
      <c r="AD16" s="80"/>
      <c r="AE16" s="80"/>
      <c r="AF16" s="82"/>
      <c r="AG16" s="82"/>
      <c r="AH16" s="80"/>
      <c r="AI16" s="80"/>
      <c r="AJ16" s="80"/>
      <c r="AK16" s="80"/>
      <c r="AL16" s="80"/>
      <c r="AM16" s="80"/>
      <c r="AN16" s="80"/>
      <c r="AO16" s="80"/>
      <c r="AP16" s="93"/>
      <c r="AQ16" s="41"/>
      <c r="AR16" s="55"/>
      <c r="AS16" s="40"/>
      <c r="AT16" s="49"/>
      <c r="AU16" s="41"/>
      <c r="AV16" s="41"/>
    </row>
    <row r="17" spans="1:48" ht="23.25">
      <c r="A17" s="54"/>
      <c r="B17" s="626"/>
      <c r="C17" s="627"/>
      <c r="D17" s="628"/>
      <c r="E17" s="530"/>
      <c r="F17" s="531"/>
      <c r="G17" s="531"/>
      <c r="H17" s="532"/>
      <c r="I17" s="126"/>
      <c r="J17" s="530"/>
      <c r="K17" s="531"/>
      <c r="L17" s="138"/>
      <c r="M17" s="120"/>
      <c r="N17" s="530"/>
      <c r="O17" s="531"/>
      <c r="P17" s="531"/>
      <c r="Q17" s="531"/>
      <c r="R17" s="126"/>
      <c r="S17" s="530"/>
      <c r="T17" s="531"/>
      <c r="U17" s="531"/>
      <c r="V17" s="532"/>
      <c r="W17" s="586"/>
      <c r="X17" s="587"/>
      <c r="Y17" s="589"/>
      <c r="Z17" s="91"/>
      <c r="AA17" s="91"/>
      <c r="AB17" s="93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58"/>
      <c r="AQ17" s="40"/>
      <c r="AR17" s="40"/>
      <c r="AS17" s="40"/>
      <c r="AT17" s="48"/>
      <c r="AU17" s="41"/>
      <c r="AV17" s="41"/>
    </row>
    <row r="18" spans="1:48" ht="24" thickBot="1">
      <c r="A18" s="56"/>
      <c r="B18" s="620"/>
      <c r="C18" s="621"/>
      <c r="D18" s="622"/>
      <c r="E18" s="547"/>
      <c r="F18" s="548"/>
      <c r="G18" s="548"/>
      <c r="H18" s="549"/>
      <c r="I18" s="127"/>
      <c r="J18" s="547" t="s">
        <v>104</v>
      </c>
      <c r="K18" s="548"/>
      <c r="L18" s="125"/>
      <c r="M18" s="121">
        <f>M12+M13+M14</f>
        <v>2</v>
      </c>
      <c r="N18" s="530"/>
      <c r="O18" s="531"/>
      <c r="P18" s="531"/>
      <c r="Q18" s="531"/>
      <c r="R18" s="128"/>
      <c r="S18" s="551">
        <f>Лист2!F56+Лист2!F58+Лист2!F44</f>
        <v>19.2</v>
      </c>
      <c r="T18" s="552"/>
      <c r="U18" s="552"/>
      <c r="V18" s="553"/>
      <c r="W18" s="586"/>
      <c r="X18" s="587"/>
      <c r="Y18" s="589"/>
      <c r="Z18" s="91"/>
      <c r="AA18" s="91"/>
      <c r="AB18" s="93"/>
      <c r="AC18" s="80" t="s">
        <v>419</v>
      </c>
      <c r="AD18" s="80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58"/>
      <c r="AQ18" s="40"/>
      <c r="AR18" s="55"/>
      <c r="AS18" s="40"/>
      <c r="AT18" s="57"/>
      <c r="AU18" s="41"/>
      <c r="AV18" s="41"/>
    </row>
    <row r="19" spans="1:48" ht="24" thickBot="1">
      <c r="A19" s="39"/>
      <c r="B19" s="39"/>
      <c r="C19" s="39"/>
      <c r="D19" s="39"/>
      <c r="E19" s="128"/>
      <c r="F19" s="128"/>
      <c r="G19" s="128"/>
      <c r="H19" s="128"/>
      <c r="I19" s="128"/>
      <c r="J19" s="128"/>
      <c r="K19" s="128" t="s">
        <v>93</v>
      </c>
      <c r="L19" s="128"/>
      <c r="M19" s="122">
        <f>M16+M17+M18</f>
        <v>2</v>
      </c>
      <c r="N19" s="547">
        <f>SUM(N12:Q18)</f>
        <v>40</v>
      </c>
      <c r="O19" s="548"/>
      <c r="P19" s="548"/>
      <c r="Q19" s="549"/>
      <c r="R19" s="143"/>
      <c r="S19" s="554">
        <f>AV100</f>
        <v>85.843997200000004</v>
      </c>
      <c r="T19" s="555"/>
      <c r="U19" s="555"/>
      <c r="V19" s="556"/>
      <c r="W19" s="590"/>
      <c r="X19" s="591"/>
      <c r="Y19" s="592"/>
      <c r="Z19" s="91"/>
      <c r="AA19" s="91"/>
      <c r="AB19" s="93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3"/>
      <c r="AA20" s="93"/>
      <c r="AB20" s="93"/>
      <c r="AC20" s="80"/>
      <c r="AD20" s="80"/>
      <c r="AE20" s="80"/>
      <c r="AF20" s="82"/>
      <c r="AG20" s="82"/>
      <c r="AH20" s="80"/>
      <c r="AI20" s="80"/>
      <c r="AJ20" s="80"/>
      <c r="AK20" s="80"/>
      <c r="AL20" s="80"/>
      <c r="AM20" s="80"/>
      <c r="AN20" s="80"/>
      <c r="AO20" s="80"/>
      <c r="AP20" s="93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01" t="s">
        <v>8</v>
      </c>
      <c r="AU21" s="602"/>
      <c r="AV21" s="6"/>
    </row>
    <row r="22" spans="1:48">
      <c r="A22" s="12"/>
      <c r="B22" s="14"/>
      <c r="C22" s="4" t="s">
        <v>76</v>
      </c>
      <c r="D22" s="541" t="s">
        <v>18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3"/>
      <c r="O22" s="140"/>
      <c r="P22" s="541" t="s">
        <v>19</v>
      </c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3"/>
      <c r="AC22" s="541" t="s">
        <v>20</v>
      </c>
      <c r="AD22" s="542"/>
      <c r="AE22" s="542"/>
      <c r="AF22" s="542"/>
      <c r="AG22" s="542"/>
      <c r="AH22" s="543"/>
      <c r="AI22" s="541" t="s">
        <v>21</v>
      </c>
      <c r="AJ22" s="542"/>
      <c r="AK22" s="542"/>
      <c r="AL22" s="542"/>
      <c r="AM22" s="542"/>
      <c r="AN22" s="542"/>
      <c r="AO22" s="543"/>
      <c r="AP22" s="24" t="s">
        <v>63</v>
      </c>
      <c r="AQ22" s="23"/>
      <c r="AR22" s="23"/>
      <c r="AS22" s="16"/>
      <c r="AT22" s="581" t="s">
        <v>3</v>
      </c>
      <c r="AU22" s="582"/>
      <c r="AV22" s="6"/>
    </row>
    <row r="23" spans="1:48">
      <c r="A23" s="1"/>
      <c r="B23" s="4"/>
      <c r="C23" s="4" t="s">
        <v>75</v>
      </c>
      <c r="D23" s="544"/>
      <c r="E23" s="545"/>
      <c r="F23" s="545"/>
      <c r="G23" s="545"/>
      <c r="H23" s="545"/>
      <c r="I23" s="545"/>
      <c r="J23" s="545"/>
      <c r="K23" s="545"/>
      <c r="L23" s="545"/>
      <c r="M23" s="545"/>
      <c r="N23" s="546"/>
      <c r="O23" s="141"/>
      <c r="P23" s="544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6"/>
      <c r="AC23" s="544"/>
      <c r="AD23" s="545"/>
      <c r="AE23" s="545"/>
      <c r="AF23" s="545"/>
      <c r="AG23" s="545"/>
      <c r="AH23" s="546"/>
      <c r="AI23" s="544"/>
      <c r="AJ23" s="545"/>
      <c r="AK23" s="545"/>
      <c r="AL23" s="545"/>
      <c r="AM23" s="545"/>
      <c r="AN23" s="545"/>
      <c r="AO23" s="546"/>
      <c r="AP23" s="26" t="s">
        <v>17</v>
      </c>
      <c r="AQ23" s="25"/>
      <c r="AR23" s="25"/>
      <c r="AS23" s="2"/>
      <c r="AT23" s="593" t="s">
        <v>57</v>
      </c>
      <c r="AU23" s="594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572"/>
      <c r="E24" s="573"/>
      <c r="F24" s="166"/>
      <c r="G24" s="572"/>
      <c r="H24" s="573"/>
      <c r="I24" s="115"/>
      <c r="J24" s="572"/>
      <c r="K24" s="573"/>
      <c r="L24" s="166"/>
      <c r="M24" s="608"/>
      <c r="N24" s="609"/>
      <c r="O24" s="166"/>
      <c r="P24" s="572"/>
      <c r="Q24" s="573"/>
      <c r="R24" s="167"/>
      <c r="S24" s="572"/>
      <c r="T24" s="573"/>
      <c r="U24" s="115"/>
      <c r="V24" s="572"/>
      <c r="W24" s="573"/>
      <c r="X24" s="115"/>
      <c r="Y24" s="572"/>
      <c r="Z24" s="573"/>
      <c r="AA24" s="166"/>
      <c r="AB24" s="535" t="s">
        <v>331</v>
      </c>
      <c r="AC24" s="536"/>
      <c r="AD24" s="115"/>
      <c r="AE24" s="572"/>
      <c r="AF24" s="573"/>
      <c r="AG24" s="115"/>
      <c r="AH24" s="779" t="s">
        <v>322</v>
      </c>
      <c r="AI24" s="780"/>
      <c r="AJ24" s="166"/>
      <c r="AK24" s="608" t="s">
        <v>437</v>
      </c>
      <c r="AL24" s="609"/>
      <c r="AM24" s="115"/>
      <c r="AN24" s="572"/>
      <c r="AO24" s="573"/>
      <c r="AP24" s="572"/>
      <c r="AQ24" s="573"/>
      <c r="AR24" s="572"/>
      <c r="AS24" s="573"/>
      <c r="AT24" s="18"/>
      <c r="AU24" s="144"/>
      <c r="AV24" s="18"/>
    </row>
    <row r="25" spans="1:48" ht="26.25" customHeight="1">
      <c r="A25" s="1"/>
      <c r="B25" s="4"/>
      <c r="C25" s="4" t="s">
        <v>10</v>
      </c>
      <c r="D25" s="574"/>
      <c r="E25" s="575"/>
      <c r="F25" s="168"/>
      <c r="G25" s="574"/>
      <c r="H25" s="575"/>
      <c r="I25" s="117"/>
      <c r="J25" s="574"/>
      <c r="K25" s="575"/>
      <c r="L25" s="168"/>
      <c r="M25" s="610"/>
      <c r="N25" s="611"/>
      <c r="O25" s="168"/>
      <c r="P25" s="574"/>
      <c r="Q25" s="575"/>
      <c r="R25" s="169"/>
      <c r="S25" s="574"/>
      <c r="T25" s="575"/>
      <c r="U25" s="117"/>
      <c r="V25" s="574"/>
      <c r="W25" s="575"/>
      <c r="X25" s="117"/>
      <c r="Y25" s="574"/>
      <c r="Z25" s="575"/>
      <c r="AA25" s="168"/>
      <c r="AB25" s="537"/>
      <c r="AC25" s="538"/>
      <c r="AD25" s="117"/>
      <c r="AE25" s="574"/>
      <c r="AF25" s="575"/>
      <c r="AG25" s="117"/>
      <c r="AH25" s="781"/>
      <c r="AI25" s="782"/>
      <c r="AJ25" s="168"/>
      <c r="AK25" s="610"/>
      <c r="AL25" s="611"/>
      <c r="AM25" s="117"/>
      <c r="AN25" s="574"/>
      <c r="AO25" s="575"/>
      <c r="AP25" s="574"/>
      <c r="AQ25" s="575"/>
      <c r="AR25" s="574"/>
      <c r="AS25" s="575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76"/>
      <c r="E26" s="577"/>
      <c r="F26" s="170"/>
      <c r="G26" s="576"/>
      <c r="H26" s="577"/>
      <c r="I26" s="118"/>
      <c r="J26" s="576"/>
      <c r="K26" s="577"/>
      <c r="L26" s="170"/>
      <c r="M26" s="612"/>
      <c r="N26" s="613"/>
      <c r="O26" s="170"/>
      <c r="P26" s="576"/>
      <c r="Q26" s="577"/>
      <c r="R26" s="171"/>
      <c r="S26" s="576"/>
      <c r="T26" s="577"/>
      <c r="U26" s="118"/>
      <c r="V26" s="576"/>
      <c r="W26" s="577"/>
      <c r="X26" s="118"/>
      <c r="Y26" s="576"/>
      <c r="Z26" s="577"/>
      <c r="AA26" s="170"/>
      <c r="AB26" s="539"/>
      <c r="AC26" s="540"/>
      <c r="AD26" s="118"/>
      <c r="AE26" s="576"/>
      <c r="AF26" s="577"/>
      <c r="AG26" s="118"/>
      <c r="AH26" s="783"/>
      <c r="AI26" s="784"/>
      <c r="AJ26" s="170"/>
      <c r="AK26" s="612"/>
      <c r="AL26" s="613"/>
      <c r="AM26" s="118"/>
      <c r="AN26" s="576"/>
      <c r="AO26" s="577"/>
      <c r="AP26" s="576"/>
      <c r="AQ26" s="577"/>
      <c r="AR26" s="576"/>
      <c r="AS26" s="577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03">
        <v>20</v>
      </c>
      <c r="AC27" s="504">
        <v>21</v>
      </c>
      <c r="AD27" s="27"/>
      <c r="AE27" s="27">
        <v>22</v>
      </c>
      <c r="AF27" s="27">
        <v>23</v>
      </c>
      <c r="AG27" s="27"/>
      <c r="AH27" s="512">
        <v>26</v>
      </c>
      <c r="AI27" s="512">
        <v>27</v>
      </c>
      <c r="AJ27" s="512"/>
      <c r="AK27" s="512">
        <v>28</v>
      </c>
      <c r="AL27" s="512">
        <v>29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14"/>
      <c r="E28" s="114"/>
      <c r="F28" s="172"/>
      <c r="G28" s="114"/>
      <c r="H28" s="114"/>
      <c r="I28" s="114"/>
      <c r="J28" s="114"/>
      <c r="K28" s="114"/>
      <c r="L28" s="172"/>
      <c r="M28" s="172"/>
      <c r="N28" s="172"/>
      <c r="O28" s="172"/>
      <c r="P28" s="114"/>
      <c r="Q28" s="114"/>
      <c r="R28" s="172"/>
      <c r="S28" s="114"/>
      <c r="T28" s="114"/>
      <c r="U28" s="114"/>
      <c r="V28" s="114"/>
      <c r="W28" s="114"/>
      <c r="X28" s="114"/>
      <c r="Y28" s="114"/>
      <c r="Z28" s="114"/>
      <c r="AA28" s="172"/>
      <c r="AB28" s="121">
        <v>2</v>
      </c>
      <c r="AC28" s="505"/>
      <c r="AD28" s="172"/>
      <c r="AE28" s="114"/>
      <c r="AF28" s="114"/>
      <c r="AG28" s="114"/>
      <c r="AH28" s="172">
        <v>2</v>
      </c>
      <c r="AI28" s="172"/>
      <c r="AJ28" s="172"/>
      <c r="AK28" s="172">
        <v>2</v>
      </c>
      <c r="AL28" s="172"/>
      <c r="AM28" s="114"/>
      <c r="AN28" s="114"/>
      <c r="AO28" s="114"/>
      <c r="AP28" s="114"/>
      <c r="AQ28" s="114"/>
      <c r="AR28" s="114"/>
      <c r="AS28" s="114"/>
      <c r="AT28" s="9"/>
      <c r="AU28" s="36"/>
      <c r="AV28" s="9"/>
    </row>
    <row r="29" spans="1:48" ht="27" thickBot="1">
      <c r="A29" s="30" t="s">
        <v>23</v>
      </c>
      <c r="B29" s="31"/>
      <c r="C29" s="31"/>
      <c r="D29" s="129"/>
      <c r="E29" s="129"/>
      <c r="F29" s="174"/>
      <c r="G29" s="777"/>
      <c r="H29" s="778"/>
      <c r="I29" s="241"/>
      <c r="J29" s="129"/>
      <c r="K29" s="129"/>
      <c r="L29" s="173"/>
      <c r="M29" s="173"/>
      <c r="N29" s="173"/>
      <c r="O29" s="173"/>
      <c r="P29" s="129"/>
      <c r="Q29" s="129"/>
      <c r="R29" s="173"/>
      <c r="S29" s="129"/>
      <c r="T29" s="129"/>
      <c r="U29" s="129"/>
      <c r="V29" s="246"/>
      <c r="W29" s="129"/>
      <c r="X29" s="130"/>
      <c r="Y29" s="606"/>
      <c r="Z29" s="607"/>
      <c r="AA29" s="175"/>
      <c r="AB29" s="400">
        <v>200</v>
      </c>
      <c r="AC29" s="506"/>
      <c r="AD29" s="173"/>
      <c r="AE29" s="129"/>
      <c r="AF29" s="129"/>
      <c r="AG29" s="129"/>
      <c r="AH29" s="173" t="s">
        <v>325</v>
      </c>
      <c r="AI29" s="173"/>
      <c r="AJ29" s="173"/>
      <c r="AK29" s="173">
        <v>200</v>
      </c>
      <c r="AL29" s="173"/>
      <c r="AM29" s="129"/>
      <c r="AN29" s="129"/>
      <c r="AO29" s="129"/>
      <c r="AP29" s="129"/>
      <c r="AQ29" s="129"/>
      <c r="AR29" s="129"/>
      <c r="AS29" s="129"/>
      <c r="AT29" s="32"/>
      <c r="AU29" s="37"/>
      <c r="AV29" s="32"/>
    </row>
    <row r="30" spans="1:48" ht="62.25" customHeight="1" thickTop="1">
      <c r="A30" s="337" t="s">
        <v>72</v>
      </c>
      <c r="B30" s="5"/>
      <c r="C30" s="108" t="s">
        <v>221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>
        <f>Q30*AU30</f>
        <v>0</v>
      </c>
      <c r="S30" s="94"/>
      <c r="T30" s="94"/>
      <c r="U30" s="94">
        <f>T30*AU30</f>
        <v>0</v>
      </c>
      <c r="V30" s="94"/>
      <c r="W30" s="94"/>
      <c r="X30" s="94">
        <f>W30*AU30</f>
        <v>0</v>
      </c>
      <c r="Y30" s="94"/>
      <c r="Z30" s="94"/>
      <c r="AA30" s="94">
        <f>Z30*AU30</f>
        <v>0</v>
      </c>
      <c r="AB30" s="402">
        <v>2.6950000000000002E-2</v>
      </c>
      <c r="AC30" s="507">
        <f>AB30*AB28</f>
        <v>5.3900000000000003E-2</v>
      </c>
      <c r="AD30" s="94">
        <f>AC30*AU30</f>
        <v>33.957000000000001</v>
      </c>
      <c r="AE30" s="243"/>
      <c r="AF30" s="243"/>
      <c r="AG30" s="94">
        <f>AF30*AU30</f>
        <v>0</v>
      </c>
      <c r="AH30" s="387"/>
      <c r="AI30" s="387"/>
      <c r="AJ30" s="387"/>
      <c r="AK30" s="387"/>
      <c r="AL30" s="387"/>
      <c r="AM30" s="94">
        <f>AL30*AU30</f>
        <v>0</v>
      </c>
      <c r="AN30" s="94"/>
      <c r="AO30" s="94"/>
      <c r="AP30" s="94"/>
      <c r="AQ30" s="94"/>
      <c r="AR30" s="94"/>
      <c r="AS30" s="94"/>
      <c r="AT30" s="157">
        <f>E30+H30+K30+N30+Q30+T30+W30+Z30+AC30+AF30+AI30+AL30+AO30+AQ30+AS30</f>
        <v>5.3900000000000003E-2</v>
      </c>
      <c r="AU30" s="497">
        <v>630</v>
      </c>
      <c r="AV30" s="90">
        <f>AT30*AU30</f>
        <v>33.957000000000001</v>
      </c>
    </row>
    <row r="31" spans="1:48" ht="39.950000000000003" customHeight="1">
      <c r="A31" s="337" t="s">
        <v>283</v>
      </c>
      <c r="B31" s="5"/>
      <c r="C31" s="108" t="s">
        <v>221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>
        <f t="shared" ref="R31:R53" si="0">Q31*AU31</f>
        <v>0</v>
      </c>
      <c r="S31" s="94"/>
      <c r="T31" s="94"/>
      <c r="U31" s="94">
        <f t="shared" ref="U31:U52" si="1">T31*AU31</f>
        <v>0</v>
      </c>
      <c r="V31" s="94"/>
      <c r="W31" s="94"/>
      <c r="X31" s="94">
        <f t="shared" ref="X31:X53" si="2">W31*AU31</f>
        <v>0</v>
      </c>
      <c r="Y31" s="94"/>
      <c r="Z31" s="94"/>
      <c r="AA31" s="94">
        <f t="shared" ref="AA31:AA53" si="3">Z31*AU31</f>
        <v>0</v>
      </c>
      <c r="AB31" s="402"/>
      <c r="AC31" s="507">
        <f>AB31*AB28</f>
        <v>0</v>
      </c>
      <c r="AD31" s="94">
        <f t="shared" ref="AD31:AD53" si="4">AC31*AU31</f>
        <v>0</v>
      </c>
      <c r="AE31" s="243"/>
      <c r="AF31" s="243"/>
      <c r="AG31" s="94">
        <f t="shared" ref="AG31:AG53" si="5">AF31*AU31</f>
        <v>0</v>
      </c>
      <c r="AH31" s="387"/>
      <c r="AI31" s="387"/>
      <c r="AJ31" s="387"/>
      <c r="AK31" s="387"/>
      <c r="AL31" s="387"/>
      <c r="AM31" s="94">
        <f t="shared" ref="AM31:AM53" si="6">AL31*AU31</f>
        <v>0</v>
      </c>
      <c r="AN31" s="94"/>
      <c r="AO31" s="94"/>
      <c r="AP31" s="94"/>
      <c r="AQ31" s="94"/>
      <c r="AR31" s="94"/>
      <c r="AS31" s="94"/>
      <c r="AT31" s="157">
        <f t="shared" ref="AT31:AT53" si="7">E31+H31+K31+N31+Q31+T31+W31+Z31+AC31+AF31+AI31+AL31+AO31+AQ31+AS31</f>
        <v>0</v>
      </c>
      <c r="AU31" s="497"/>
      <c r="AV31" s="90">
        <f t="shared" ref="AV31:AV53" si="8">AT31*AU31</f>
        <v>0</v>
      </c>
    </row>
    <row r="32" spans="1:48" ht="39.950000000000003" customHeight="1">
      <c r="A32" s="337" t="s">
        <v>258</v>
      </c>
      <c r="B32" s="5"/>
      <c r="C32" s="108" t="s">
        <v>221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>
        <f t="shared" si="0"/>
        <v>0</v>
      </c>
      <c r="S32" s="94"/>
      <c r="T32" s="94"/>
      <c r="U32" s="94">
        <f t="shared" si="1"/>
        <v>0</v>
      </c>
      <c r="V32" s="94"/>
      <c r="W32" s="94"/>
      <c r="X32" s="94">
        <f t="shared" si="2"/>
        <v>0</v>
      </c>
      <c r="Y32" s="94"/>
      <c r="Z32" s="94"/>
      <c r="AA32" s="94">
        <f t="shared" si="3"/>
        <v>0</v>
      </c>
      <c r="AB32" s="402"/>
      <c r="AC32" s="507"/>
      <c r="AD32" s="94">
        <f t="shared" si="4"/>
        <v>0</v>
      </c>
      <c r="AE32" s="243"/>
      <c r="AF32" s="243"/>
      <c r="AG32" s="94">
        <f t="shared" si="5"/>
        <v>0</v>
      </c>
      <c r="AH32" s="387"/>
      <c r="AI32" s="387"/>
      <c r="AJ32" s="387"/>
      <c r="AK32" s="387"/>
      <c r="AL32" s="387"/>
      <c r="AM32" s="94">
        <f t="shared" si="6"/>
        <v>0</v>
      </c>
      <c r="AN32" s="94"/>
      <c r="AO32" s="94"/>
      <c r="AP32" s="94"/>
      <c r="AQ32" s="94"/>
      <c r="AR32" s="94"/>
      <c r="AS32" s="94"/>
      <c r="AT32" s="157">
        <f t="shared" si="7"/>
        <v>0</v>
      </c>
      <c r="AU32" s="497">
        <v>510</v>
      </c>
      <c r="AV32" s="90">
        <f t="shared" si="8"/>
        <v>0</v>
      </c>
    </row>
    <row r="33" spans="1:48" ht="84" customHeight="1">
      <c r="A33" s="337" t="s">
        <v>24</v>
      </c>
      <c r="B33" s="5"/>
      <c r="C33" s="108" t="s">
        <v>221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>
        <f t="shared" si="0"/>
        <v>0</v>
      </c>
      <c r="S33" s="94"/>
      <c r="T33" s="94"/>
      <c r="U33" s="94">
        <f t="shared" si="1"/>
        <v>0</v>
      </c>
      <c r="V33" s="94"/>
      <c r="W33" s="94"/>
      <c r="X33" s="94">
        <f t="shared" si="2"/>
        <v>0</v>
      </c>
      <c r="Y33" s="94"/>
      <c r="Z33" s="94"/>
      <c r="AA33" s="94">
        <f t="shared" si="3"/>
        <v>0</v>
      </c>
      <c r="AB33" s="402"/>
      <c r="AC33" s="507"/>
      <c r="AD33" s="94">
        <f t="shared" si="4"/>
        <v>0</v>
      </c>
      <c r="AE33" s="243"/>
      <c r="AF33" s="243"/>
      <c r="AG33" s="94">
        <f t="shared" si="5"/>
        <v>0</v>
      </c>
      <c r="AH33" s="387"/>
      <c r="AI33" s="387"/>
      <c r="AJ33" s="387"/>
      <c r="AK33" s="387"/>
      <c r="AL33" s="387"/>
      <c r="AM33" s="94">
        <f t="shared" si="6"/>
        <v>0</v>
      </c>
      <c r="AN33" s="94"/>
      <c r="AO33" s="94"/>
      <c r="AP33" s="94"/>
      <c r="AQ33" s="94"/>
      <c r="AR33" s="94"/>
      <c r="AS33" s="94"/>
      <c r="AT33" s="157">
        <f t="shared" si="7"/>
        <v>0</v>
      </c>
      <c r="AU33" s="497">
        <v>241.5</v>
      </c>
      <c r="AV33" s="90">
        <f t="shared" si="8"/>
        <v>0</v>
      </c>
    </row>
    <row r="34" spans="1:48" ht="39.950000000000003" customHeight="1">
      <c r="A34" s="337" t="s">
        <v>288</v>
      </c>
      <c r="B34" s="5"/>
      <c r="C34" s="108" t="s">
        <v>221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>
        <f t="shared" si="0"/>
        <v>0</v>
      </c>
      <c r="S34" s="94"/>
      <c r="T34" s="94"/>
      <c r="U34" s="94">
        <f t="shared" si="1"/>
        <v>0</v>
      </c>
      <c r="V34" s="94"/>
      <c r="W34" s="94"/>
      <c r="X34" s="94">
        <f t="shared" si="2"/>
        <v>0</v>
      </c>
      <c r="Y34" s="94"/>
      <c r="Z34" s="94"/>
      <c r="AA34" s="94">
        <f t="shared" si="3"/>
        <v>0</v>
      </c>
      <c r="AB34" s="402"/>
      <c r="AC34" s="507"/>
      <c r="AD34" s="94">
        <f t="shared" si="4"/>
        <v>0</v>
      </c>
      <c r="AE34" s="243"/>
      <c r="AF34" s="243"/>
      <c r="AG34" s="94">
        <f t="shared" si="5"/>
        <v>0</v>
      </c>
      <c r="AH34" s="387"/>
      <c r="AI34" s="387"/>
      <c r="AJ34" s="387"/>
      <c r="AK34" s="387"/>
      <c r="AL34" s="387"/>
      <c r="AM34" s="94">
        <f t="shared" si="6"/>
        <v>0</v>
      </c>
      <c r="AN34" s="94"/>
      <c r="AO34" s="94"/>
      <c r="AP34" s="94"/>
      <c r="AQ34" s="94"/>
      <c r="AR34" s="94"/>
      <c r="AS34" s="94"/>
      <c r="AT34" s="157">
        <f t="shared" si="7"/>
        <v>0</v>
      </c>
      <c r="AU34" s="497">
        <v>142.5</v>
      </c>
      <c r="AV34" s="90">
        <f t="shared" si="8"/>
        <v>0</v>
      </c>
    </row>
    <row r="35" spans="1:48" ht="39.950000000000003" customHeight="1">
      <c r="A35" s="337" t="s">
        <v>25</v>
      </c>
      <c r="B35" s="5"/>
      <c r="C35" s="108" t="s">
        <v>221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>
        <f t="shared" si="0"/>
        <v>0</v>
      </c>
      <c r="S35" s="94"/>
      <c r="T35" s="94"/>
      <c r="U35" s="94">
        <f t="shared" si="1"/>
        <v>0</v>
      </c>
      <c r="V35" s="94"/>
      <c r="W35" s="94"/>
      <c r="X35" s="94">
        <f t="shared" si="2"/>
        <v>0</v>
      </c>
      <c r="Y35" s="94"/>
      <c r="Z35" s="94"/>
      <c r="AA35" s="94">
        <f t="shared" si="3"/>
        <v>0</v>
      </c>
      <c r="AB35" s="402"/>
      <c r="AC35" s="507"/>
      <c r="AD35" s="94">
        <f t="shared" si="4"/>
        <v>0</v>
      </c>
      <c r="AE35" s="243"/>
      <c r="AF35" s="243"/>
      <c r="AG35" s="94">
        <f t="shared" si="5"/>
        <v>0</v>
      </c>
      <c r="AH35" s="387"/>
      <c r="AI35" s="387"/>
      <c r="AJ35" s="387"/>
      <c r="AK35" s="387"/>
      <c r="AL35" s="387"/>
      <c r="AM35" s="94">
        <f t="shared" si="6"/>
        <v>0</v>
      </c>
      <c r="AN35" s="94"/>
      <c r="AO35" s="94"/>
      <c r="AP35" s="94"/>
      <c r="AQ35" s="94"/>
      <c r="AR35" s="94"/>
      <c r="AS35" s="94"/>
      <c r="AT35" s="157">
        <f t="shared" si="7"/>
        <v>0</v>
      </c>
      <c r="AU35" s="497"/>
      <c r="AV35" s="90">
        <f t="shared" si="8"/>
        <v>0</v>
      </c>
    </row>
    <row r="36" spans="1:48" ht="39.950000000000003" customHeight="1">
      <c r="A36" s="337" t="s">
        <v>284</v>
      </c>
      <c r="B36" s="5"/>
      <c r="C36" s="108" t="s">
        <v>221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>
        <f t="shared" si="0"/>
        <v>0</v>
      </c>
      <c r="S36" s="94"/>
      <c r="T36" s="94"/>
      <c r="U36" s="94">
        <f t="shared" si="1"/>
        <v>0</v>
      </c>
      <c r="V36" s="94"/>
      <c r="W36" s="94"/>
      <c r="X36" s="94">
        <f t="shared" si="2"/>
        <v>0</v>
      </c>
      <c r="Y36" s="94"/>
      <c r="Z36" s="94"/>
      <c r="AA36" s="94">
        <f t="shared" si="3"/>
        <v>0</v>
      </c>
      <c r="AB36" s="402"/>
      <c r="AC36" s="507"/>
      <c r="AD36" s="94">
        <f t="shared" si="4"/>
        <v>0</v>
      </c>
      <c r="AE36" s="243"/>
      <c r="AF36" s="243"/>
      <c r="AG36" s="94">
        <f t="shared" si="5"/>
        <v>0</v>
      </c>
      <c r="AH36" s="387"/>
      <c r="AI36" s="387"/>
      <c r="AJ36" s="387"/>
      <c r="AK36" s="387"/>
      <c r="AL36" s="387"/>
      <c r="AM36" s="94">
        <f t="shared" si="6"/>
        <v>0</v>
      </c>
      <c r="AN36" s="94"/>
      <c r="AO36" s="94"/>
      <c r="AP36" s="94"/>
      <c r="AQ36" s="94"/>
      <c r="AR36" s="94"/>
      <c r="AS36" s="94"/>
      <c r="AT36" s="157">
        <f t="shared" si="7"/>
        <v>0</v>
      </c>
      <c r="AU36" s="497">
        <v>138</v>
      </c>
      <c r="AV36" s="90">
        <f t="shared" si="8"/>
        <v>0</v>
      </c>
    </row>
    <row r="37" spans="1:48" ht="39.950000000000003" customHeight="1">
      <c r="A37" s="337" t="s">
        <v>264</v>
      </c>
      <c r="B37" s="5"/>
      <c r="C37" s="108" t="s">
        <v>221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0"/>
        <v>0</v>
      </c>
      <c r="S37" s="94"/>
      <c r="T37" s="94"/>
      <c r="U37" s="94">
        <f t="shared" si="1"/>
        <v>0</v>
      </c>
      <c r="V37" s="94"/>
      <c r="W37" s="94"/>
      <c r="X37" s="94">
        <f t="shared" si="2"/>
        <v>0</v>
      </c>
      <c r="Y37" s="94"/>
      <c r="Z37" s="94"/>
      <c r="AA37" s="94">
        <f t="shared" si="3"/>
        <v>0</v>
      </c>
      <c r="AB37" s="402"/>
      <c r="AC37" s="507"/>
      <c r="AD37" s="94">
        <f t="shared" si="4"/>
        <v>0</v>
      </c>
      <c r="AE37" s="243"/>
      <c r="AF37" s="243"/>
      <c r="AG37" s="94">
        <f t="shared" si="5"/>
        <v>0</v>
      </c>
      <c r="AH37" s="387"/>
      <c r="AI37" s="387"/>
      <c r="AJ37" s="387"/>
      <c r="AK37" s="387"/>
      <c r="AL37" s="387"/>
      <c r="AM37" s="94">
        <f t="shared" si="6"/>
        <v>0</v>
      </c>
      <c r="AN37" s="94"/>
      <c r="AO37" s="94"/>
      <c r="AP37" s="94"/>
      <c r="AQ37" s="94"/>
      <c r="AR37" s="94"/>
      <c r="AS37" s="94"/>
      <c r="AT37" s="157">
        <f t="shared" si="7"/>
        <v>0</v>
      </c>
      <c r="AU37" s="497"/>
      <c r="AV37" s="90">
        <f t="shared" si="8"/>
        <v>0</v>
      </c>
    </row>
    <row r="38" spans="1:48" ht="39.950000000000003" customHeight="1">
      <c r="A38" s="337" t="s">
        <v>26</v>
      </c>
      <c r="B38" s="5"/>
      <c r="C38" s="108" t="s">
        <v>221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>
        <f t="shared" si="0"/>
        <v>0</v>
      </c>
      <c r="S38" s="94"/>
      <c r="T38" s="94"/>
      <c r="U38" s="94">
        <f t="shared" si="1"/>
        <v>0</v>
      </c>
      <c r="V38" s="94"/>
      <c r="W38" s="94"/>
      <c r="X38" s="94">
        <f t="shared" si="2"/>
        <v>0</v>
      </c>
      <c r="Y38" s="94"/>
      <c r="Z38" s="94"/>
      <c r="AA38" s="94">
        <f t="shared" si="3"/>
        <v>0</v>
      </c>
      <c r="AB38" s="402"/>
      <c r="AC38" s="507"/>
      <c r="AD38" s="94">
        <f t="shared" si="4"/>
        <v>0</v>
      </c>
      <c r="AE38" s="243"/>
      <c r="AF38" s="243"/>
      <c r="AG38" s="94">
        <f t="shared" si="5"/>
        <v>0</v>
      </c>
      <c r="AH38" s="387"/>
      <c r="AI38" s="387"/>
      <c r="AJ38" s="387"/>
      <c r="AK38" s="387"/>
      <c r="AL38" s="387"/>
      <c r="AM38" s="94">
        <f t="shared" si="6"/>
        <v>0</v>
      </c>
      <c r="AN38" s="94"/>
      <c r="AO38" s="94"/>
      <c r="AP38" s="94"/>
      <c r="AQ38" s="94"/>
      <c r="AR38" s="94"/>
      <c r="AS38" s="94"/>
      <c r="AT38" s="157">
        <f t="shared" si="7"/>
        <v>0</v>
      </c>
      <c r="AU38" s="497"/>
      <c r="AV38" s="90">
        <f t="shared" si="8"/>
        <v>0</v>
      </c>
    </row>
    <row r="39" spans="1:48" ht="39.950000000000003" customHeight="1">
      <c r="A39" s="337" t="s">
        <v>256</v>
      </c>
      <c r="B39" s="5"/>
      <c r="C39" s="108" t="s">
        <v>221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>
        <f t="shared" si="0"/>
        <v>0</v>
      </c>
      <c r="S39" s="94"/>
      <c r="T39" s="94"/>
      <c r="U39" s="94">
        <f t="shared" si="1"/>
        <v>0</v>
      </c>
      <c r="V39" s="94"/>
      <c r="W39" s="94"/>
      <c r="X39" s="94">
        <f t="shared" si="2"/>
        <v>0</v>
      </c>
      <c r="Y39" s="94"/>
      <c r="Z39" s="94"/>
      <c r="AA39" s="94">
        <f t="shared" si="3"/>
        <v>0</v>
      </c>
      <c r="AB39" s="402"/>
      <c r="AC39" s="507"/>
      <c r="AD39" s="94">
        <f t="shared" si="4"/>
        <v>0</v>
      </c>
      <c r="AE39" s="243"/>
      <c r="AF39" s="243"/>
      <c r="AG39" s="94">
        <f t="shared" si="5"/>
        <v>0</v>
      </c>
      <c r="AH39" s="387"/>
      <c r="AI39" s="387"/>
      <c r="AJ39" s="387"/>
      <c r="AK39" s="387"/>
      <c r="AL39" s="387"/>
      <c r="AM39" s="94">
        <f t="shared" si="6"/>
        <v>0</v>
      </c>
      <c r="AN39" s="94"/>
      <c r="AO39" s="94"/>
      <c r="AP39" s="94"/>
      <c r="AQ39" s="94"/>
      <c r="AR39" s="94"/>
      <c r="AS39" s="94"/>
      <c r="AT39" s="157">
        <f t="shared" si="7"/>
        <v>0</v>
      </c>
      <c r="AU39" s="498"/>
      <c r="AV39" s="90">
        <f t="shared" si="8"/>
        <v>0</v>
      </c>
    </row>
    <row r="40" spans="1:48" ht="39.950000000000003" customHeight="1">
      <c r="A40" s="337" t="s">
        <v>27</v>
      </c>
      <c r="B40" s="5"/>
      <c r="C40" s="108" t="s">
        <v>221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0"/>
        <v>0</v>
      </c>
      <c r="S40" s="94"/>
      <c r="T40" s="94"/>
      <c r="U40" s="94">
        <f t="shared" si="1"/>
        <v>0</v>
      </c>
      <c r="V40" s="94"/>
      <c r="W40" s="94"/>
      <c r="X40" s="94">
        <f t="shared" si="2"/>
        <v>0</v>
      </c>
      <c r="Y40" s="94"/>
      <c r="Z40" s="94"/>
      <c r="AA40" s="94">
        <f t="shared" si="3"/>
        <v>0</v>
      </c>
      <c r="AB40" s="402">
        <v>4.0000000000000001E-3</v>
      </c>
      <c r="AC40" s="507">
        <f>AB40*AB28</f>
        <v>8.0000000000000002E-3</v>
      </c>
      <c r="AD40" s="94">
        <f t="shared" si="4"/>
        <v>4.8816000000000006</v>
      </c>
      <c r="AE40" s="243"/>
      <c r="AF40" s="243"/>
      <c r="AG40" s="94">
        <f t="shared" si="5"/>
        <v>0</v>
      </c>
      <c r="AH40" s="387"/>
      <c r="AI40" s="387"/>
      <c r="AJ40" s="387"/>
      <c r="AK40" s="387"/>
      <c r="AL40" s="387"/>
      <c r="AM40" s="94">
        <f t="shared" si="6"/>
        <v>0</v>
      </c>
      <c r="AN40" s="94"/>
      <c r="AO40" s="94"/>
      <c r="AP40" s="94"/>
      <c r="AQ40" s="94"/>
      <c r="AR40" s="94"/>
      <c r="AS40" s="94"/>
      <c r="AT40" s="156">
        <f t="shared" si="7"/>
        <v>8.0000000000000002E-3</v>
      </c>
      <c r="AU40" s="499">
        <v>610.20000000000005</v>
      </c>
      <c r="AV40" s="90">
        <f t="shared" si="8"/>
        <v>4.8816000000000006</v>
      </c>
    </row>
    <row r="41" spans="1:48" ht="39.950000000000003" customHeight="1">
      <c r="A41" s="337" t="s">
        <v>28</v>
      </c>
      <c r="B41" s="5"/>
      <c r="C41" s="108" t="s">
        <v>221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>
        <f t="shared" si="0"/>
        <v>0</v>
      </c>
      <c r="S41" s="94"/>
      <c r="T41" s="94"/>
      <c r="U41" s="94">
        <f t="shared" si="1"/>
        <v>0</v>
      </c>
      <c r="V41" s="94"/>
      <c r="W41" s="94"/>
      <c r="X41" s="94">
        <f t="shared" si="2"/>
        <v>0</v>
      </c>
      <c r="Y41" s="94"/>
      <c r="Z41" s="94"/>
      <c r="AA41" s="94">
        <f t="shared" si="3"/>
        <v>0</v>
      </c>
      <c r="AB41" s="402"/>
      <c r="AC41" s="507"/>
      <c r="AD41" s="94">
        <f t="shared" si="4"/>
        <v>0</v>
      </c>
      <c r="AE41" s="243"/>
      <c r="AF41" s="243"/>
      <c r="AG41" s="94">
        <f t="shared" si="5"/>
        <v>0</v>
      </c>
      <c r="AH41" s="387"/>
      <c r="AI41" s="387"/>
      <c r="AJ41" s="387"/>
      <c r="AK41" s="387"/>
      <c r="AL41" s="387"/>
      <c r="AM41" s="94">
        <f t="shared" si="6"/>
        <v>0</v>
      </c>
      <c r="AN41" s="94"/>
      <c r="AO41" s="94"/>
      <c r="AP41" s="94"/>
      <c r="AQ41" s="94"/>
      <c r="AR41" s="94"/>
      <c r="AS41" s="94"/>
      <c r="AT41" s="157">
        <f t="shared" si="7"/>
        <v>0</v>
      </c>
      <c r="AU41" s="499"/>
      <c r="AV41" s="90">
        <f t="shared" si="8"/>
        <v>0</v>
      </c>
    </row>
    <row r="42" spans="1:48" ht="39.950000000000003" customHeight="1">
      <c r="A42" s="337" t="s">
        <v>263</v>
      </c>
      <c r="B42" s="5"/>
      <c r="C42" s="108" t="s">
        <v>221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>
        <f t="shared" si="0"/>
        <v>0</v>
      </c>
      <c r="S42" s="94"/>
      <c r="T42" s="94"/>
      <c r="U42" s="94">
        <f t="shared" si="1"/>
        <v>0</v>
      </c>
      <c r="V42" s="94"/>
      <c r="W42" s="94"/>
      <c r="X42" s="94">
        <f t="shared" si="2"/>
        <v>0</v>
      </c>
      <c r="Y42" s="94"/>
      <c r="Z42" s="94"/>
      <c r="AA42" s="94">
        <f t="shared" si="3"/>
        <v>0</v>
      </c>
      <c r="AB42" s="402"/>
      <c r="AC42" s="507"/>
      <c r="AD42" s="94">
        <f t="shared" si="4"/>
        <v>0</v>
      </c>
      <c r="AE42" s="243"/>
      <c r="AF42" s="243"/>
      <c r="AG42" s="94">
        <f t="shared" si="5"/>
        <v>0</v>
      </c>
      <c r="AH42" s="387"/>
      <c r="AI42" s="387"/>
      <c r="AJ42" s="387"/>
      <c r="AK42" s="387"/>
      <c r="AL42" s="387"/>
      <c r="AM42" s="94">
        <f t="shared" si="6"/>
        <v>0</v>
      </c>
      <c r="AN42" s="94"/>
      <c r="AO42" s="94"/>
      <c r="AP42" s="94"/>
      <c r="AQ42" s="94"/>
      <c r="AR42" s="94"/>
      <c r="AS42" s="94"/>
      <c r="AT42" s="157">
        <f t="shared" si="7"/>
        <v>0</v>
      </c>
      <c r="AU42" s="499"/>
      <c r="AV42" s="90">
        <f t="shared" si="8"/>
        <v>0</v>
      </c>
    </row>
    <row r="43" spans="1:48" ht="39.950000000000003" customHeight="1">
      <c r="A43" s="337" t="s">
        <v>29</v>
      </c>
      <c r="B43" s="5"/>
      <c r="C43" s="108" t="s">
        <v>221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>
        <f t="shared" si="0"/>
        <v>0</v>
      </c>
      <c r="S43" s="94"/>
      <c r="T43" s="94"/>
      <c r="U43" s="94">
        <f t="shared" si="1"/>
        <v>0</v>
      </c>
      <c r="V43" s="94"/>
      <c r="W43" s="94"/>
      <c r="X43" s="94">
        <f t="shared" si="2"/>
        <v>0</v>
      </c>
      <c r="Y43" s="94"/>
      <c r="Z43" s="94"/>
      <c r="AA43" s="94">
        <f t="shared" si="3"/>
        <v>0</v>
      </c>
      <c r="AB43" s="402">
        <v>2E-3</v>
      </c>
      <c r="AC43" s="507">
        <f>AB43*AB28</f>
        <v>4.0000000000000001E-3</v>
      </c>
      <c r="AD43" s="94">
        <f t="shared" si="4"/>
        <v>0.78</v>
      </c>
      <c r="AE43" s="243"/>
      <c r="AF43" s="243"/>
      <c r="AG43" s="94">
        <f t="shared" si="5"/>
        <v>0</v>
      </c>
      <c r="AH43" s="387"/>
      <c r="AI43" s="387"/>
      <c r="AJ43" s="387"/>
      <c r="AK43" s="387"/>
      <c r="AL43" s="387"/>
      <c r="AM43" s="94">
        <f t="shared" si="6"/>
        <v>0</v>
      </c>
      <c r="AN43" s="94"/>
      <c r="AO43" s="94"/>
      <c r="AP43" s="94"/>
      <c r="AQ43" s="94"/>
      <c r="AR43" s="94"/>
      <c r="AS43" s="94"/>
      <c r="AT43" s="157">
        <f t="shared" si="7"/>
        <v>4.0000000000000001E-3</v>
      </c>
      <c r="AU43" s="499">
        <v>195</v>
      </c>
      <c r="AV43" s="90">
        <f t="shared" si="8"/>
        <v>0.78</v>
      </c>
    </row>
    <row r="44" spans="1:48" ht="39.950000000000003" customHeight="1">
      <c r="A44" s="337" t="s">
        <v>227</v>
      </c>
      <c r="B44" s="5"/>
      <c r="C44" s="108" t="s">
        <v>221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>
        <f t="shared" si="0"/>
        <v>0</v>
      </c>
      <c r="S44" s="94"/>
      <c r="T44" s="94"/>
      <c r="U44" s="94">
        <f t="shared" si="1"/>
        <v>0</v>
      </c>
      <c r="V44" s="94"/>
      <c r="W44" s="94"/>
      <c r="X44" s="94">
        <f t="shared" si="2"/>
        <v>0</v>
      </c>
      <c r="Y44" s="94"/>
      <c r="Z44" s="94"/>
      <c r="AA44" s="94">
        <f t="shared" si="3"/>
        <v>0</v>
      </c>
      <c r="AB44" s="402"/>
      <c r="AC44" s="507"/>
      <c r="AD44" s="94">
        <f t="shared" si="4"/>
        <v>0</v>
      </c>
      <c r="AE44" s="243"/>
      <c r="AF44" s="243"/>
      <c r="AG44" s="94">
        <f t="shared" si="5"/>
        <v>0</v>
      </c>
      <c r="AH44" s="387"/>
      <c r="AI44" s="387"/>
      <c r="AJ44" s="387"/>
      <c r="AK44" s="387">
        <v>0.2</v>
      </c>
      <c r="AL44" s="387">
        <f>AK44*AK28</f>
        <v>0.4</v>
      </c>
      <c r="AM44" s="94">
        <f t="shared" si="6"/>
        <v>25.200000000000003</v>
      </c>
      <c r="AN44" s="94"/>
      <c r="AO44" s="94"/>
      <c r="AP44" s="94"/>
      <c r="AQ44" s="94"/>
      <c r="AR44" s="94"/>
      <c r="AS44" s="94"/>
      <c r="AT44" s="157">
        <f t="shared" si="7"/>
        <v>0.4</v>
      </c>
      <c r="AU44" s="499">
        <v>63</v>
      </c>
      <c r="AV44" s="90">
        <f t="shared" si="8"/>
        <v>25.200000000000003</v>
      </c>
    </row>
    <row r="45" spans="1:48" ht="39.950000000000003" customHeight="1">
      <c r="A45" s="337" t="s">
        <v>30</v>
      </c>
      <c r="B45" s="5"/>
      <c r="C45" s="108" t="s">
        <v>222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>
        <f t="shared" si="0"/>
        <v>0</v>
      </c>
      <c r="S45" s="94"/>
      <c r="T45" s="94"/>
      <c r="U45" s="94">
        <f t="shared" si="1"/>
        <v>0</v>
      </c>
      <c r="V45" s="94"/>
      <c r="W45" s="94"/>
      <c r="X45" s="94">
        <f t="shared" si="2"/>
        <v>0</v>
      </c>
      <c r="Y45" s="94"/>
      <c r="Z45" s="94"/>
      <c r="AA45" s="94">
        <f t="shared" si="3"/>
        <v>0</v>
      </c>
      <c r="AB45" s="402"/>
      <c r="AC45" s="507"/>
      <c r="AD45" s="94">
        <f t="shared" si="4"/>
        <v>0</v>
      </c>
      <c r="AE45" s="243"/>
      <c r="AF45" s="243"/>
      <c r="AG45" s="94">
        <f t="shared" si="5"/>
        <v>0</v>
      </c>
      <c r="AH45" s="387"/>
      <c r="AI45" s="387"/>
      <c r="AJ45" s="387"/>
      <c r="AK45" s="387"/>
      <c r="AL45" s="387"/>
      <c r="AM45" s="94">
        <f t="shared" si="6"/>
        <v>0</v>
      </c>
      <c r="AN45" s="94"/>
      <c r="AO45" s="94"/>
      <c r="AP45" s="94"/>
      <c r="AQ45" s="94"/>
      <c r="AR45" s="94"/>
      <c r="AS45" s="94"/>
      <c r="AT45" s="157">
        <f t="shared" si="7"/>
        <v>0</v>
      </c>
      <c r="AU45" s="499">
        <v>50.4</v>
      </c>
      <c r="AV45" s="90">
        <f t="shared" si="8"/>
        <v>0</v>
      </c>
    </row>
    <row r="46" spans="1:48" ht="39.950000000000003" customHeight="1">
      <c r="A46" s="337" t="s">
        <v>226</v>
      </c>
      <c r="B46" s="5"/>
      <c r="C46" s="108" t="s">
        <v>221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>
        <f t="shared" si="0"/>
        <v>0</v>
      </c>
      <c r="S46" s="94"/>
      <c r="T46" s="94"/>
      <c r="U46" s="94">
        <f t="shared" si="1"/>
        <v>0</v>
      </c>
      <c r="V46" s="94"/>
      <c r="W46" s="94"/>
      <c r="X46" s="94">
        <f t="shared" si="2"/>
        <v>0</v>
      </c>
      <c r="Y46" s="94"/>
      <c r="Z46" s="94"/>
      <c r="AA46" s="94">
        <f t="shared" si="3"/>
        <v>0</v>
      </c>
      <c r="AB46" s="402"/>
      <c r="AC46" s="507"/>
      <c r="AD46" s="94">
        <f t="shared" si="4"/>
        <v>0</v>
      </c>
      <c r="AE46" s="243"/>
      <c r="AF46" s="243"/>
      <c r="AG46" s="94">
        <f t="shared" si="5"/>
        <v>0</v>
      </c>
      <c r="AH46" s="387"/>
      <c r="AI46" s="387"/>
      <c r="AJ46" s="387"/>
      <c r="AK46" s="387"/>
      <c r="AL46" s="387"/>
      <c r="AM46" s="94">
        <f t="shared" si="6"/>
        <v>0</v>
      </c>
      <c r="AN46" s="94"/>
      <c r="AO46" s="94"/>
      <c r="AP46" s="94"/>
      <c r="AQ46" s="94"/>
      <c r="AR46" s="94"/>
      <c r="AS46" s="94"/>
      <c r="AT46" s="157">
        <f t="shared" si="7"/>
        <v>0</v>
      </c>
      <c r="AU46" s="499">
        <v>270</v>
      </c>
      <c r="AV46" s="90">
        <f t="shared" si="8"/>
        <v>0</v>
      </c>
    </row>
    <row r="47" spans="1:48" ht="39.950000000000003" customHeight="1">
      <c r="A47" s="337" t="s">
        <v>352</v>
      </c>
      <c r="B47" s="5"/>
      <c r="C47" s="108" t="s">
        <v>221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>
        <f t="shared" si="0"/>
        <v>0</v>
      </c>
      <c r="S47" s="94"/>
      <c r="T47" s="94"/>
      <c r="U47" s="94">
        <f t="shared" si="1"/>
        <v>0</v>
      </c>
      <c r="V47" s="94"/>
      <c r="W47" s="94"/>
      <c r="X47" s="94">
        <f t="shared" si="2"/>
        <v>0</v>
      </c>
      <c r="Y47" s="94"/>
      <c r="Z47" s="94"/>
      <c r="AA47" s="94">
        <f t="shared" si="3"/>
        <v>0</v>
      </c>
      <c r="AB47" s="402"/>
      <c r="AC47" s="507"/>
      <c r="AD47" s="94">
        <f t="shared" si="4"/>
        <v>0</v>
      </c>
      <c r="AE47" s="243"/>
      <c r="AF47" s="243"/>
      <c r="AG47" s="94">
        <f t="shared" si="5"/>
        <v>0</v>
      </c>
      <c r="AH47" s="387"/>
      <c r="AI47" s="387"/>
      <c r="AJ47" s="387"/>
      <c r="AK47" s="387"/>
      <c r="AL47" s="387"/>
      <c r="AM47" s="94">
        <f t="shared" si="6"/>
        <v>0</v>
      </c>
      <c r="AN47" s="94"/>
      <c r="AO47" s="94"/>
      <c r="AP47" s="94"/>
      <c r="AQ47" s="94"/>
      <c r="AR47" s="94"/>
      <c r="AS47" s="94"/>
      <c r="AT47" s="157">
        <f t="shared" si="7"/>
        <v>0</v>
      </c>
      <c r="AU47" s="499"/>
      <c r="AV47" s="90">
        <f t="shared" si="8"/>
        <v>0</v>
      </c>
    </row>
    <row r="48" spans="1:48" ht="39.950000000000003" customHeight="1">
      <c r="A48" s="337" t="s">
        <v>31</v>
      </c>
      <c r="B48" s="5"/>
      <c r="C48" s="108" t="s">
        <v>221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>
        <f t="shared" si="0"/>
        <v>0</v>
      </c>
      <c r="S48" s="94"/>
      <c r="T48" s="94"/>
      <c r="U48" s="94">
        <f t="shared" si="1"/>
        <v>0</v>
      </c>
      <c r="V48" s="94"/>
      <c r="W48" s="94"/>
      <c r="X48" s="94">
        <f t="shared" si="2"/>
        <v>0</v>
      </c>
      <c r="Y48" s="94"/>
      <c r="Z48" s="94"/>
      <c r="AA48" s="94">
        <f t="shared" si="3"/>
        <v>0</v>
      </c>
      <c r="AB48" s="402">
        <v>1.086E-2</v>
      </c>
      <c r="AC48" s="507">
        <f>AB48*AB28</f>
        <v>2.172E-2</v>
      </c>
      <c r="AD48" s="94">
        <f t="shared" si="4"/>
        <v>4.6211471999999993</v>
      </c>
      <c r="AE48" s="243"/>
      <c r="AF48" s="243"/>
      <c r="AG48" s="94">
        <f t="shared" si="5"/>
        <v>0</v>
      </c>
      <c r="AH48" s="387"/>
      <c r="AI48" s="387"/>
      <c r="AJ48" s="387"/>
      <c r="AK48" s="387"/>
      <c r="AL48" s="387"/>
      <c r="AM48" s="94">
        <f t="shared" si="6"/>
        <v>0</v>
      </c>
      <c r="AN48" s="94"/>
      <c r="AO48" s="94"/>
      <c r="AP48" s="94"/>
      <c r="AQ48" s="94"/>
      <c r="AR48" s="94"/>
      <c r="AS48" s="94"/>
      <c r="AT48" s="157">
        <f t="shared" si="7"/>
        <v>2.172E-2</v>
      </c>
      <c r="AU48" s="499">
        <v>212.76</v>
      </c>
      <c r="AV48" s="90">
        <f t="shared" si="8"/>
        <v>4.6211471999999993</v>
      </c>
    </row>
    <row r="49" spans="1:48" ht="39.950000000000003" customHeight="1">
      <c r="A49" s="337" t="s">
        <v>32</v>
      </c>
      <c r="B49" s="5"/>
      <c r="C49" s="108" t="s">
        <v>221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>
        <f t="shared" si="0"/>
        <v>0</v>
      </c>
      <c r="S49" s="94"/>
      <c r="T49" s="94"/>
      <c r="U49" s="94">
        <f t="shared" si="1"/>
        <v>0</v>
      </c>
      <c r="V49" s="94"/>
      <c r="W49" s="94"/>
      <c r="X49" s="94">
        <f t="shared" si="2"/>
        <v>0</v>
      </c>
      <c r="Y49" s="94"/>
      <c r="Z49" s="94"/>
      <c r="AA49" s="94">
        <f t="shared" si="3"/>
        <v>0</v>
      </c>
      <c r="AB49" s="402"/>
      <c r="AC49" s="507"/>
      <c r="AD49" s="94">
        <f t="shared" si="4"/>
        <v>0</v>
      </c>
      <c r="AE49" s="243"/>
      <c r="AF49" s="243"/>
      <c r="AG49" s="94">
        <f t="shared" si="5"/>
        <v>0</v>
      </c>
      <c r="AH49" s="387"/>
      <c r="AI49" s="387"/>
      <c r="AJ49" s="387"/>
      <c r="AK49" s="387"/>
      <c r="AL49" s="387"/>
      <c r="AM49" s="94">
        <f t="shared" si="6"/>
        <v>0</v>
      </c>
      <c r="AN49" s="94"/>
      <c r="AO49" s="94"/>
      <c r="AP49" s="94"/>
      <c r="AQ49" s="94"/>
      <c r="AR49" s="94"/>
      <c r="AS49" s="94"/>
      <c r="AT49" s="157">
        <f t="shared" si="7"/>
        <v>0</v>
      </c>
      <c r="AU49" s="499"/>
      <c r="AV49" s="90">
        <f t="shared" si="8"/>
        <v>0</v>
      </c>
    </row>
    <row r="50" spans="1:48" ht="39.950000000000003" customHeight="1">
      <c r="A50" s="337" t="s">
        <v>33</v>
      </c>
      <c r="B50" s="5"/>
      <c r="C50" s="108" t="s">
        <v>221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>
        <f t="shared" si="0"/>
        <v>0</v>
      </c>
      <c r="S50" s="94"/>
      <c r="T50" s="94"/>
      <c r="U50" s="94">
        <f t="shared" si="1"/>
        <v>0</v>
      </c>
      <c r="V50" s="94"/>
      <c r="W50" s="94"/>
      <c r="X50" s="94">
        <f t="shared" si="2"/>
        <v>0</v>
      </c>
      <c r="Y50" s="94"/>
      <c r="Z50" s="94"/>
      <c r="AA50" s="94">
        <f t="shared" si="3"/>
        <v>0</v>
      </c>
      <c r="AB50" s="402"/>
      <c r="AC50" s="507"/>
      <c r="AD50" s="94">
        <f t="shared" si="4"/>
        <v>0</v>
      </c>
      <c r="AE50" s="243"/>
      <c r="AF50" s="243"/>
      <c r="AG50" s="94">
        <f t="shared" si="5"/>
        <v>0</v>
      </c>
      <c r="AH50" s="387"/>
      <c r="AI50" s="387"/>
      <c r="AJ50" s="387"/>
      <c r="AK50" s="387"/>
      <c r="AL50" s="387"/>
      <c r="AM50" s="94">
        <f t="shared" si="6"/>
        <v>0</v>
      </c>
      <c r="AN50" s="94"/>
      <c r="AO50" s="94"/>
      <c r="AP50" s="94"/>
      <c r="AQ50" s="94"/>
      <c r="AR50" s="94"/>
      <c r="AS50" s="94"/>
      <c r="AT50" s="157">
        <f t="shared" si="7"/>
        <v>0</v>
      </c>
      <c r="AU50" s="499">
        <v>591.84</v>
      </c>
      <c r="AV50" s="90">
        <f t="shared" si="8"/>
        <v>0</v>
      </c>
    </row>
    <row r="51" spans="1:48" ht="39.950000000000003" customHeight="1">
      <c r="A51" s="337" t="s">
        <v>34</v>
      </c>
      <c r="B51" s="5"/>
      <c r="C51" s="108" t="s">
        <v>223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>
        <f t="shared" si="0"/>
        <v>0</v>
      </c>
      <c r="S51" s="94"/>
      <c r="T51" s="94"/>
      <c r="U51" s="94">
        <f t="shared" si="1"/>
        <v>0</v>
      </c>
      <c r="V51" s="94"/>
      <c r="W51" s="94"/>
      <c r="X51" s="94">
        <f t="shared" si="2"/>
        <v>0</v>
      </c>
      <c r="Y51" s="94"/>
      <c r="Z51" s="94"/>
      <c r="AA51" s="94">
        <f t="shared" si="3"/>
        <v>0</v>
      </c>
      <c r="AB51" s="402"/>
      <c r="AC51" s="507"/>
      <c r="AD51" s="94">
        <f t="shared" si="4"/>
        <v>0</v>
      </c>
      <c r="AE51" s="243"/>
      <c r="AF51" s="243"/>
      <c r="AG51" s="94">
        <f>AF51/0.04*AU51</f>
        <v>0</v>
      </c>
      <c r="AH51" s="387"/>
      <c r="AI51" s="387"/>
      <c r="AJ51" s="387"/>
      <c r="AK51" s="387"/>
      <c r="AL51" s="387"/>
      <c r="AM51" s="94">
        <f t="shared" si="6"/>
        <v>0</v>
      </c>
      <c r="AN51" s="94"/>
      <c r="AO51" s="94"/>
      <c r="AP51" s="94"/>
      <c r="AQ51" s="94"/>
      <c r="AR51" s="94"/>
      <c r="AS51" s="94"/>
      <c r="AT51" s="307">
        <f>(E51+H51+K51+N51+Q51+T51+W51+Z51+AC51+AF51+AI51+AL51+AO51+AQ51+AS51)/0.04</f>
        <v>0</v>
      </c>
      <c r="AU51" s="499">
        <v>10.5</v>
      </c>
      <c r="AV51" s="90">
        <f t="shared" si="8"/>
        <v>0</v>
      </c>
    </row>
    <row r="52" spans="1:48" ht="39.950000000000003" customHeight="1">
      <c r="A52" s="521" t="s">
        <v>254</v>
      </c>
      <c r="B52" s="8"/>
      <c r="C52" s="108" t="s">
        <v>221</v>
      </c>
      <c r="D52" s="94"/>
      <c r="E52" s="94"/>
      <c r="F52" s="94"/>
      <c r="G52" s="95"/>
      <c r="H52" s="95"/>
      <c r="I52" s="94"/>
      <c r="J52" s="95"/>
      <c r="K52" s="95"/>
      <c r="L52" s="94"/>
      <c r="M52" s="95"/>
      <c r="N52" s="95"/>
      <c r="O52" s="94"/>
      <c r="P52" s="95"/>
      <c r="Q52" s="95"/>
      <c r="R52" s="94">
        <f t="shared" si="0"/>
        <v>0</v>
      </c>
      <c r="S52" s="95"/>
      <c r="T52" s="95"/>
      <c r="U52" s="94">
        <f t="shared" si="1"/>
        <v>0</v>
      </c>
      <c r="V52" s="95"/>
      <c r="W52" s="95"/>
      <c r="X52" s="94">
        <f t="shared" si="2"/>
        <v>0</v>
      </c>
      <c r="Y52" s="95"/>
      <c r="Z52" s="95"/>
      <c r="AA52" s="94">
        <f t="shared" si="3"/>
        <v>0</v>
      </c>
      <c r="AB52" s="403"/>
      <c r="AC52" s="508"/>
      <c r="AD52" s="94">
        <f t="shared" si="4"/>
        <v>0</v>
      </c>
      <c r="AE52" s="244"/>
      <c r="AF52" s="244"/>
      <c r="AG52" s="94">
        <f t="shared" si="5"/>
        <v>0</v>
      </c>
      <c r="AH52" s="449"/>
      <c r="AI52" s="449"/>
      <c r="AJ52" s="387"/>
      <c r="AK52" s="449"/>
      <c r="AL52" s="449"/>
      <c r="AM52" s="94">
        <f>AL52*AU52</f>
        <v>0</v>
      </c>
      <c r="AN52" s="95"/>
      <c r="AO52" s="95"/>
      <c r="AP52" s="95"/>
      <c r="AQ52" s="95"/>
      <c r="AR52" s="95"/>
      <c r="AS52" s="95"/>
      <c r="AT52" s="156">
        <f t="shared" si="7"/>
        <v>0</v>
      </c>
      <c r="AU52" s="498">
        <v>433.5</v>
      </c>
      <c r="AV52" s="90">
        <f t="shared" si="8"/>
        <v>0</v>
      </c>
    </row>
    <row r="53" spans="1:48" ht="39.950000000000003" customHeight="1">
      <c r="A53" s="522" t="s">
        <v>35</v>
      </c>
      <c r="B53" s="8"/>
      <c r="C53" s="108" t="s">
        <v>221</v>
      </c>
      <c r="D53" s="95"/>
      <c r="E53" s="95"/>
      <c r="F53" s="94"/>
      <c r="G53" s="95"/>
      <c r="H53" s="95"/>
      <c r="I53" s="94"/>
      <c r="J53" s="95"/>
      <c r="K53" s="95"/>
      <c r="L53" s="94"/>
      <c r="M53" s="95"/>
      <c r="N53" s="95"/>
      <c r="O53" s="94"/>
      <c r="P53" s="95"/>
      <c r="Q53" s="95"/>
      <c r="R53" s="94">
        <f t="shared" si="0"/>
        <v>0</v>
      </c>
      <c r="S53" s="95"/>
      <c r="T53" s="95"/>
      <c r="U53" s="94">
        <f>T53*AU53</f>
        <v>0</v>
      </c>
      <c r="V53" s="95"/>
      <c r="W53" s="95"/>
      <c r="X53" s="94">
        <f t="shared" si="2"/>
        <v>0</v>
      </c>
      <c r="Y53" s="95"/>
      <c r="Z53" s="95"/>
      <c r="AA53" s="94">
        <f t="shared" si="3"/>
        <v>0</v>
      </c>
      <c r="AB53" s="403"/>
      <c r="AC53" s="508"/>
      <c r="AD53" s="94">
        <f t="shared" si="4"/>
        <v>0</v>
      </c>
      <c r="AE53" s="244"/>
      <c r="AF53" s="244"/>
      <c r="AG53" s="94">
        <f t="shared" si="5"/>
        <v>0</v>
      </c>
      <c r="AH53" s="449"/>
      <c r="AI53" s="449"/>
      <c r="AJ53" s="387"/>
      <c r="AK53" s="449"/>
      <c r="AL53" s="449"/>
      <c r="AM53" s="94">
        <f t="shared" si="6"/>
        <v>0</v>
      </c>
      <c r="AN53" s="95"/>
      <c r="AO53" s="95"/>
      <c r="AP53" s="95"/>
      <c r="AQ53" s="95"/>
      <c r="AR53" s="95"/>
      <c r="AS53" s="95"/>
      <c r="AT53" s="157">
        <f t="shared" si="7"/>
        <v>0</v>
      </c>
      <c r="AU53" s="498">
        <v>46.5</v>
      </c>
      <c r="AV53" s="90">
        <f t="shared" si="8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44.239747199999996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25.200000000000003</v>
      </c>
      <c r="AN54" s="17"/>
      <c r="AO54" s="17"/>
      <c r="AP54" s="17"/>
      <c r="AQ54" s="33"/>
      <c r="AR54" s="17"/>
      <c r="AS54" s="17"/>
      <c r="AT54" s="86" t="s">
        <v>83</v>
      </c>
      <c r="AU54" s="17"/>
    </row>
    <row r="55" spans="1:48">
      <c r="A55" s="19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01" t="s">
        <v>8</v>
      </c>
      <c r="AU55" s="602"/>
      <c r="AV55" s="6"/>
    </row>
    <row r="56" spans="1:48">
      <c r="A56" s="12"/>
      <c r="B56" s="14"/>
      <c r="C56" s="4" t="s">
        <v>76</v>
      </c>
      <c r="D56" s="541" t="s">
        <v>18</v>
      </c>
      <c r="E56" s="542"/>
      <c r="F56" s="542"/>
      <c r="G56" s="542"/>
      <c r="H56" s="542"/>
      <c r="I56" s="542"/>
      <c r="J56" s="542"/>
      <c r="K56" s="542"/>
      <c r="L56" s="542"/>
      <c r="M56" s="542"/>
      <c r="N56" s="543"/>
      <c r="O56" s="140"/>
      <c r="P56" s="541" t="s">
        <v>19</v>
      </c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3"/>
      <c r="AC56" s="541" t="s">
        <v>20</v>
      </c>
      <c r="AD56" s="542"/>
      <c r="AE56" s="542"/>
      <c r="AF56" s="542"/>
      <c r="AG56" s="542"/>
      <c r="AH56" s="543"/>
      <c r="AI56" s="541" t="s">
        <v>21</v>
      </c>
      <c r="AJ56" s="542"/>
      <c r="AK56" s="542"/>
      <c r="AL56" s="542"/>
      <c r="AM56" s="542"/>
      <c r="AN56" s="542"/>
      <c r="AO56" s="543"/>
      <c r="AP56" s="24" t="s">
        <v>16</v>
      </c>
      <c r="AQ56" s="23"/>
      <c r="AR56" s="23"/>
      <c r="AS56" s="16"/>
      <c r="AT56" s="581" t="s">
        <v>3</v>
      </c>
      <c r="AU56" s="582"/>
      <c r="AV56" s="6"/>
    </row>
    <row r="57" spans="1:48">
      <c r="A57" s="1"/>
      <c r="B57" s="4"/>
      <c r="C57" s="4" t="s">
        <v>75</v>
      </c>
      <c r="D57" s="544"/>
      <c r="E57" s="545"/>
      <c r="F57" s="545"/>
      <c r="G57" s="545"/>
      <c r="H57" s="545"/>
      <c r="I57" s="545"/>
      <c r="J57" s="545"/>
      <c r="K57" s="545"/>
      <c r="L57" s="545"/>
      <c r="M57" s="545"/>
      <c r="N57" s="546"/>
      <c r="O57" s="141"/>
      <c r="P57" s="544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6"/>
      <c r="AC57" s="544"/>
      <c r="AD57" s="545"/>
      <c r="AE57" s="545"/>
      <c r="AF57" s="545"/>
      <c r="AG57" s="545"/>
      <c r="AH57" s="546"/>
      <c r="AI57" s="544"/>
      <c r="AJ57" s="545"/>
      <c r="AK57" s="545"/>
      <c r="AL57" s="545"/>
      <c r="AM57" s="545"/>
      <c r="AN57" s="545"/>
      <c r="AO57" s="546"/>
      <c r="AP57" s="26" t="s">
        <v>17</v>
      </c>
      <c r="AQ57" s="25"/>
      <c r="AR57" s="25"/>
      <c r="AS57" s="2"/>
      <c r="AT57" s="593" t="s">
        <v>57</v>
      </c>
      <c r="AU57" s="594"/>
      <c r="AV57" s="7"/>
    </row>
    <row r="58" spans="1:48" ht="20.25" customHeight="1">
      <c r="A58" s="1" t="s">
        <v>78</v>
      </c>
      <c r="B58" s="4" t="s">
        <v>79</v>
      </c>
      <c r="C58" s="4" t="s">
        <v>9</v>
      </c>
      <c r="D58" s="572"/>
      <c r="E58" s="573"/>
      <c r="F58" s="176"/>
      <c r="G58" s="572"/>
      <c r="H58" s="573"/>
      <c r="I58" s="115"/>
      <c r="J58" s="572"/>
      <c r="K58" s="573"/>
      <c r="L58" s="176"/>
      <c r="M58" s="771"/>
      <c r="N58" s="772"/>
      <c r="O58" s="176"/>
      <c r="P58" s="572"/>
      <c r="Q58" s="573"/>
      <c r="R58" s="176"/>
      <c r="S58" s="572"/>
      <c r="T58" s="573"/>
      <c r="U58" s="115"/>
      <c r="V58" s="572"/>
      <c r="W58" s="573"/>
      <c r="X58" s="115"/>
      <c r="Y58" s="572"/>
      <c r="Z58" s="573"/>
      <c r="AA58" s="176"/>
      <c r="AB58" s="535" t="str">
        <f>AB24</f>
        <v>Борщ с мясом и сметаной</v>
      </c>
      <c r="AC58" s="536"/>
      <c r="AD58" s="176"/>
      <c r="AE58" s="566"/>
      <c r="AF58" s="567"/>
      <c r="AG58" s="176"/>
      <c r="AH58" s="608" t="str">
        <f>AH24</f>
        <v>Хлеб пшеничный/ржаной</v>
      </c>
      <c r="AI58" s="609"/>
      <c r="AJ58" s="166"/>
      <c r="AK58" s="608" t="str">
        <f>AK24</f>
        <v>сок</v>
      </c>
      <c r="AL58" s="609"/>
      <c r="AM58" s="103"/>
      <c r="AN58" s="560"/>
      <c r="AO58" s="561"/>
      <c r="AP58" s="560"/>
      <c r="AQ58" s="561"/>
      <c r="AR58" s="560"/>
      <c r="AS58" s="561"/>
      <c r="AT58" s="18"/>
      <c r="AU58" s="144"/>
      <c r="AV58" s="18"/>
    </row>
    <row r="59" spans="1:48" ht="26.25">
      <c r="A59" s="1"/>
      <c r="B59" s="4"/>
      <c r="C59" s="4" t="s">
        <v>10</v>
      </c>
      <c r="D59" s="574"/>
      <c r="E59" s="575"/>
      <c r="F59" s="177"/>
      <c r="G59" s="574"/>
      <c r="H59" s="575"/>
      <c r="I59" s="117"/>
      <c r="J59" s="574"/>
      <c r="K59" s="575"/>
      <c r="L59" s="177"/>
      <c r="M59" s="773"/>
      <c r="N59" s="774"/>
      <c r="O59" s="177"/>
      <c r="P59" s="574"/>
      <c r="Q59" s="575"/>
      <c r="R59" s="177"/>
      <c r="S59" s="574"/>
      <c r="T59" s="575"/>
      <c r="U59" s="117"/>
      <c r="V59" s="574"/>
      <c r="W59" s="575"/>
      <c r="X59" s="117"/>
      <c r="Y59" s="574"/>
      <c r="Z59" s="575"/>
      <c r="AA59" s="177"/>
      <c r="AB59" s="537"/>
      <c r="AC59" s="538"/>
      <c r="AD59" s="177"/>
      <c r="AE59" s="568"/>
      <c r="AF59" s="569"/>
      <c r="AG59" s="177"/>
      <c r="AH59" s="610"/>
      <c r="AI59" s="611"/>
      <c r="AJ59" s="168"/>
      <c r="AK59" s="610"/>
      <c r="AL59" s="611"/>
      <c r="AM59" s="104"/>
      <c r="AN59" s="562"/>
      <c r="AO59" s="563"/>
      <c r="AP59" s="562"/>
      <c r="AQ59" s="563"/>
      <c r="AR59" s="562"/>
      <c r="AS59" s="563"/>
      <c r="AT59" s="14" t="s">
        <v>6</v>
      </c>
      <c r="AU59" s="4" t="s">
        <v>4</v>
      </c>
      <c r="AV59" s="4"/>
    </row>
    <row r="60" spans="1:48" ht="26.25">
      <c r="A60" s="2"/>
      <c r="B60" s="3"/>
      <c r="C60" s="3"/>
      <c r="D60" s="576"/>
      <c r="E60" s="577"/>
      <c r="F60" s="178"/>
      <c r="G60" s="576"/>
      <c r="H60" s="577"/>
      <c r="I60" s="118"/>
      <c r="J60" s="576"/>
      <c r="K60" s="577"/>
      <c r="L60" s="178"/>
      <c r="M60" s="775"/>
      <c r="N60" s="776"/>
      <c r="O60" s="178"/>
      <c r="P60" s="576"/>
      <c r="Q60" s="577"/>
      <c r="R60" s="178"/>
      <c r="S60" s="576"/>
      <c r="T60" s="577"/>
      <c r="U60" s="118"/>
      <c r="V60" s="576"/>
      <c r="W60" s="577"/>
      <c r="X60" s="118"/>
      <c r="Y60" s="576"/>
      <c r="Z60" s="577"/>
      <c r="AA60" s="178"/>
      <c r="AB60" s="539"/>
      <c r="AC60" s="540"/>
      <c r="AD60" s="178"/>
      <c r="AE60" s="570"/>
      <c r="AF60" s="571"/>
      <c r="AG60" s="178"/>
      <c r="AH60" s="612"/>
      <c r="AI60" s="613"/>
      <c r="AJ60" s="170"/>
      <c r="AK60" s="612"/>
      <c r="AL60" s="613"/>
      <c r="AM60" s="105"/>
      <c r="AN60" s="564"/>
      <c r="AO60" s="565"/>
      <c r="AP60" s="564"/>
      <c r="AQ60" s="565"/>
      <c r="AR60" s="564"/>
      <c r="AS60" s="565"/>
      <c r="AT60" s="3" t="s">
        <v>7</v>
      </c>
      <c r="AU60" s="3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03">
        <v>20</v>
      </c>
      <c r="AC61" s="504">
        <v>21</v>
      </c>
      <c r="AD61" s="27"/>
      <c r="AE61" s="306">
        <v>22</v>
      </c>
      <c r="AF61" s="306">
        <v>23</v>
      </c>
      <c r="AG61" s="27"/>
      <c r="AH61" s="512">
        <v>26</v>
      </c>
      <c r="AI61" s="512">
        <v>27</v>
      </c>
      <c r="AJ61" s="512"/>
      <c r="AK61" s="512">
        <v>28</v>
      </c>
      <c r="AL61" s="512">
        <v>29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522" t="s">
        <v>36</v>
      </c>
      <c r="B62" s="10"/>
      <c r="C62" s="108" t="s">
        <v>221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>
        <f>Z62*AU62</f>
        <v>0</v>
      </c>
      <c r="AB62" s="509"/>
      <c r="AC62" s="510"/>
      <c r="AD62" s="97">
        <f>AC62*AU62</f>
        <v>0</v>
      </c>
      <c r="AE62" s="245"/>
      <c r="AF62" s="245"/>
      <c r="AG62" s="97">
        <f>AF62*AU62</f>
        <v>0</v>
      </c>
      <c r="AH62" s="513"/>
      <c r="AI62" s="513"/>
      <c r="AJ62" s="513"/>
      <c r="AK62" s="513"/>
      <c r="AL62" s="513"/>
      <c r="AM62" s="97">
        <f>AL62*AU62</f>
        <v>0</v>
      </c>
      <c r="AN62" s="97"/>
      <c r="AO62" s="97"/>
      <c r="AP62" s="97"/>
      <c r="AQ62" s="97"/>
      <c r="AR62" s="97"/>
      <c r="AS62" s="97"/>
      <c r="AT62" s="158">
        <f>E62+H62+K62+N62+Q62+T62+W62+Z62+AC62+AF62+AI62+AL62+AO62+AQ62+AS62</f>
        <v>0</v>
      </c>
      <c r="AU62" s="500"/>
      <c r="AV62" s="88">
        <f>AT62*AU62</f>
        <v>0</v>
      </c>
    </row>
    <row r="63" spans="1:48" ht="39.950000000000003" customHeight="1">
      <c r="A63" s="523" t="s">
        <v>38</v>
      </c>
      <c r="B63" s="8"/>
      <c r="C63" s="108" t="s">
        <v>221</v>
      </c>
      <c r="D63" s="95"/>
      <c r="E63" s="95"/>
      <c r="F63" s="97"/>
      <c r="G63" s="95"/>
      <c r="H63" s="95"/>
      <c r="I63" s="97"/>
      <c r="J63" s="95"/>
      <c r="K63" s="95"/>
      <c r="L63" s="97"/>
      <c r="M63" s="95"/>
      <c r="N63" s="95"/>
      <c r="O63" s="97"/>
      <c r="P63" s="95"/>
      <c r="Q63" s="95"/>
      <c r="R63" s="97"/>
      <c r="S63" s="95"/>
      <c r="T63" s="95"/>
      <c r="U63" s="97"/>
      <c r="V63" s="95"/>
      <c r="W63" s="95"/>
      <c r="X63" s="97"/>
      <c r="Y63" s="95"/>
      <c r="Z63" s="95"/>
      <c r="AA63" s="97">
        <f t="shared" ref="AA63:AA95" si="9">Z63*AU63</f>
        <v>0</v>
      </c>
      <c r="AB63" s="403"/>
      <c r="AC63" s="508"/>
      <c r="AD63" s="97">
        <f t="shared" ref="AD63:AD93" si="10">AC63*AU63</f>
        <v>0</v>
      </c>
      <c r="AE63" s="244"/>
      <c r="AF63" s="244"/>
      <c r="AG63" s="97">
        <f t="shared" ref="AG63:AG93" si="11">AF63*AU63</f>
        <v>0</v>
      </c>
      <c r="AH63" s="449"/>
      <c r="AI63" s="449"/>
      <c r="AJ63" s="513"/>
      <c r="AK63" s="449"/>
      <c r="AL63" s="449"/>
      <c r="AM63" s="97">
        <f t="shared" ref="AM63:AM95" si="12">AL63*AU63</f>
        <v>0</v>
      </c>
      <c r="AN63" s="95"/>
      <c r="AO63" s="95"/>
      <c r="AP63" s="95"/>
      <c r="AQ63" s="95"/>
      <c r="AR63" s="95"/>
      <c r="AS63" s="95"/>
      <c r="AT63" s="158">
        <f t="shared" ref="AT63:AT98" si="13">E63+H63+K63+N63+Q63+T63+W63+Z63+AC63+AF63+AI63+AL63+AO63+AQ63+AS63</f>
        <v>0</v>
      </c>
      <c r="AU63" s="501">
        <v>145.5</v>
      </c>
      <c r="AV63" s="88">
        <f t="shared" ref="AV63:AV98" si="14">AT63*AU63</f>
        <v>0</v>
      </c>
    </row>
    <row r="64" spans="1:48" ht="39.950000000000003" customHeight="1">
      <c r="A64" s="522" t="s">
        <v>39</v>
      </c>
      <c r="B64" s="5"/>
      <c r="C64" s="108" t="s">
        <v>221</v>
      </c>
      <c r="D64" s="94"/>
      <c r="E64" s="94"/>
      <c r="F64" s="97"/>
      <c r="G64" s="94"/>
      <c r="H64" s="94"/>
      <c r="I64" s="97"/>
      <c r="J64" s="94"/>
      <c r="K64" s="94"/>
      <c r="L64" s="97"/>
      <c r="M64" s="94"/>
      <c r="N64" s="94"/>
      <c r="O64" s="97"/>
      <c r="P64" s="94"/>
      <c r="Q64" s="94"/>
      <c r="R64" s="97"/>
      <c r="S64" s="94"/>
      <c r="T64" s="94"/>
      <c r="U64" s="97"/>
      <c r="V64" s="94"/>
      <c r="W64" s="94"/>
      <c r="X64" s="97"/>
      <c r="Y64" s="94"/>
      <c r="Z64" s="94"/>
      <c r="AA64" s="97">
        <f t="shared" si="9"/>
        <v>0</v>
      </c>
      <c r="AB64" s="402"/>
      <c r="AC64" s="507"/>
      <c r="AD64" s="97">
        <f t="shared" si="10"/>
        <v>0</v>
      </c>
      <c r="AE64" s="243"/>
      <c r="AF64" s="243"/>
      <c r="AG64" s="97">
        <f t="shared" si="11"/>
        <v>0</v>
      </c>
      <c r="AH64" s="387"/>
      <c r="AI64" s="387"/>
      <c r="AJ64" s="513"/>
      <c r="AK64" s="387"/>
      <c r="AL64" s="387"/>
      <c r="AM64" s="97">
        <f t="shared" si="12"/>
        <v>0</v>
      </c>
      <c r="AN64" s="94"/>
      <c r="AO64" s="94"/>
      <c r="AP64" s="94"/>
      <c r="AQ64" s="94"/>
      <c r="AR64" s="94"/>
      <c r="AS64" s="94"/>
      <c r="AT64" s="158">
        <f t="shared" si="13"/>
        <v>0</v>
      </c>
      <c r="AU64" s="502"/>
      <c r="AV64" s="88">
        <f t="shared" si="14"/>
        <v>0</v>
      </c>
    </row>
    <row r="65" spans="1:48" ht="39.950000000000003" customHeight="1">
      <c r="A65" s="337" t="s">
        <v>40</v>
      </c>
      <c r="B65" s="5"/>
      <c r="C65" s="108" t="s">
        <v>221</v>
      </c>
      <c r="D65" s="94"/>
      <c r="E65" s="94"/>
      <c r="F65" s="97"/>
      <c r="G65" s="94"/>
      <c r="H65" s="94"/>
      <c r="I65" s="97"/>
      <c r="J65" s="94"/>
      <c r="K65" s="94"/>
      <c r="L65" s="97"/>
      <c r="M65" s="94"/>
      <c r="N65" s="94"/>
      <c r="O65" s="97"/>
      <c r="P65" s="94"/>
      <c r="Q65" s="94"/>
      <c r="R65" s="97"/>
      <c r="S65" s="94"/>
      <c r="T65" s="94"/>
      <c r="U65" s="97"/>
      <c r="V65" s="94"/>
      <c r="W65" s="94"/>
      <c r="X65" s="97"/>
      <c r="Y65" s="94"/>
      <c r="Z65" s="94"/>
      <c r="AA65" s="97">
        <f t="shared" si="9"/>
        <v>0</v>
      </c>
      <c r="AB65" s="402"/>
      <c r="AC65" s="507"/>
      <c r="AD65" s="97">
        <f t="shared" si="10"/>
        <v>0</v>
      </c>
      <c r="AE65" s="243"/>
      <c r="AF65" s="243"/>
      <c r="AG65" s="97">
        <f t="shared" si="11"/>
        <v>0</v>
      </c>
      <c r="AH65" s="387"/>
      <c r="AI65" s="387"/>
      <c r="AJ65" s="513"/>
      <c r="AK65" s="387"/>
      <c r="AL65" s="387"/>
      <c r="AM65" s="97">
        <f t="shared" si="12"/>
        <v>0</v>
      </c>
      <c r="AN65" s="94"/>
      <c r="AO65" s="94"/>
      <c r="AP65" s="94"/>
      <c r="AQ65" s="94"/>
      <c r="AR65" s="94"/>
      <c r="AS65" s="94"/>
      <c r="AT65" s="159">
        <f t="shared" si="13"/>
        <v>0</v>
      </c>
      <c r="AU65" s="502">
        <v>75</v>
      </c>
      <c r="AV65" s="88">
        <f t="shared" si="14"/>
        <v>0</v>
      </c>
    </row>
    <row r="66" spans="1:48" ht="39.950000000000003" customHeight="1">
      <c r="A66" s="337" t="s">
        <v>41</v>
      </c>
      <c r="B66" s="5"/>
      <c r="C66" s="108" t="s">
        <v>221</v>
      </c>
      <c r="D66" s="94"/>
      <c r="E66" s="94"/>
      <c r="F66" s="97"/>
      <c r="G66" s="94"/>
      <c r="H66" s="94"/>
      <c r="I66" s="97"/>
      <c r="J66" s="94"/>
      <c r="K66" s="94"/>
      <c r="L66" s="97"/>
      <c r="M66" s="94"/>
      <c r="N66" s="94"/>
      <c r="O66" s="97"/>
      <c r="P66" s="94"/>
      <c r="Q66" s="94"/>
      <c r="R66" s="97"/>
      <c r="S66" s="94"/>
      <c r="T66" s="94"/>
      <c r="U66" s="97"/>
      <c r="V66" s="94"/>
      <c r="W66" s="94"/>
      <c r="X66" s="97"/>
      <c r="Y66" s="94"/>
      <c r="Z66" s="94"/>
      <c r="AA66" s="97">
        <f t="shared" si="9"/>
        <v>0</v>
      </c>
      <c r="AB66" s="402"/>
      <c r="AC66" s="507"/>
      <c r="AD66" s="97">
        <f t="shared" si="10"/>
        <v>0</v>
      </c>
      <c r="AE66" s="243"/>
      <c r="AF66" s="243"/>
      <c r="AG66" s="97">
        <f t="shared" si="11"/>
        <v>0</v>
      </c>
      <c r="AH66" s="387"/>
      <c r="AI66" s="387"/>
      <c r="AJ66" s="513"/>
      <c r="AK66" s="387"/>
      <c r="AL66" s="387"/>
      <c r="AM66" s="97">
        <f t="shared" si="12"/>
        <v>0</v>
      </c>
      <c r="AN66" s="94"/>
      <c r="AO66" s="94"/>
      <c r="AP66" s="94"/>
      <c r="AQ66" s="94"/>
      <c r="AR66" s="94"/>
      <c r="AS66" s="94"/>
      <c r="AT66" s="158">
        <f t="shared" si="13"/>
        <v>0</v>
      </c>
      <c r="AU66" s="502"/>
      <c r="AV66" s="88">
        <f t="shared" si="14"/>
        <v>0</v>
      </c>
    </row>
    <row r="67" spans="1:48" ht="53.25" customHeight="1">
      <c r="A67" s="337" t="s">
        <v>42</v>
      </c>
      <c r="B67" s="5"/>
      <c r="C67" s="108" t="s">
        <v>221</v>
      </c>
      <c r="D67" s="94"/>
      <c r="E67" s="94"/>
      <c r="F67" s="97"/>
      <c r="G67" s="94"/>
      <c r="H67" s="94"/>
      <c r="I67" s="97"/>
      <c r="J67" s="94"/>
      <c r="K67" s="94"/>
      <c r="L67" s="97"/>
      <c r="M67" s="94"/>
      <c r="N67" s="94"/>
      <c r="O67" s="97"/>
      <c r="P67" s="94"/>
      <c r="Q67" s="94"/>
      <c r="R67" s="97"/>
      <c r="S67" s="94"/>
      <c r="T67" s="94"/>
      <c r="U67" s="97"/>
      <c r="V67" s="94"/>
      <c r="W67" s="94"/>
      <c r="X67" s="97"/>
      <c r="Y67" s="94"/>
      <c r="Z67" s="94"/>
      <c r="AA67" s="97">
        <f t="shared" si="9"/>
        <v>0</v>
      </c>
      <c r="AB67" s="402"/>
      <c r="AC67" s="507"/>
      <c r="AD67" s="97">
        <f t="shared" si="10"/>
        <v>0</v>
      </c>
      <c r="AE67" s="243"/>
      <c r="AF67" s="243"/>
      <c r="AG67" s="97">
        <f t="shared" si="11"/>
        <v>0</v>
      </c>
      <c r="AH67" s="387"/>
      <c r="AI67" s="387"/>
      <c r="AJ67" s="513"/>
      <c r="AK67" s="387"/>
      <c r="AL67" s="387"/>
      <c r="AM67" s="97">
        <f t="shared" si="12"/>
        <v>0</v>
      </c>
      <c r="AN67" s="94"/>
      <c r="AO67" s="94"/>
      <c r="AP67" s="94"/>
      <c r="AQ67" s="94"/>
      <c r="AR67" s="94"/>
      <c r="AS67" s="94"/>
      <c r="AT67" s="158">
        <f t="shared" si="13"/>
        <v>0</v>
      </c>
      <c r="AU67" s="502"/>
      <c r="AV67" s="88">
        <f t="shared" si="14"/>
        <v>0</v>
      </c>
    </row>
    <row r="68" spans="1:48" ht="39.950000000000003" customHeight="1">
      <c r="A68" s="337" t="s">
        <v>257</v>
      </c>
      <c r="B68" s="5"/>
      <c r="C68" s="108" t="s">
        <v>221</v>
      </c>
      <c r="D68" s="94"/>
      <c r="E68" s="94"/>
      <c r="F68" s="97"/>
      <c r="G68" s="94"/>
      <c r="H68" s="94"/>
      <c r="I68" s="97"/>
      <c r="J68" s="94"/>
      <c r="K68" s="94"/>
      <c r="L68" s="97"/>
      <c r="M68" s="94"/>
      <c r="N68" s="94"/>
      <c r="O68" s="97"/>
      <c r="P68" s="94"/>
      <c r="Q68" s="94"/>
      <c r="R68" s="97"/>
      <c r="S68" s="94"/>
      <c r="T68" s="94"/>
      <c r="U68" s="97"/>
      <c r="V68" s="94"/>
      <c r="W68" s="94"/>
      <c r="X68" s="97"/>
      <c r="Y68" s="94"/>
      <c r="Z68" s="94"/>
      <c r="AA68" s="97">
        <f t="shared" si="9"/>
        <v>0</v>
      </c>
      <c r="AB68" s="402"/>
      <c r="AC68" s="507"/>
      <c r="AD68" s="97">
        <f t="shared" si="10"/>
        <v>0</v>
      </c>
      <c r="AE68" s="243"/>
      <c r="AF68" s="243"/>
      <c r="AG68" s="97">
        <f t="shared" si="11"/>
        <v>0</v>
      </c>
      <c r="AH68" s="387"/>
      <c r="AI68" s="387"/>
      <c r="AJ68" s="513"/>
      <c r="AK68" s="387"/>
      <c r="AL68" s="387"/>
      <c r="AM68" s="97">
        <f t="shared" si="12"/>
        <v>0</v>
      </c>
      <c r="AN68" s="94"/>
      <c r="AO68" s="94"/>
      <c r="AP68" s="94"/>
      <c r="AQ68" s="94"/>
      <c r="AR68" s="94"/>
      <c r="AS68" s="94"/>
      <c r="AT68" s="158">
        <f t="shared" si="13"/>
        <v>0</v>
      </c>
      <c r="AU68" s="502">
        <v>73.5</v>
      </c>
      <c r="AV68" s="88">
        <f t="shared" si="14"/>
        <v>0</v>
      </c>
    </row>
    <row r="69" spans="1:48" ht="39.950000000000003" customHeight="1">
      <c r="A69" s="337" t="s">
        <v>43</v>
      </c>
      <c r="B69" s="5"/>
      <c r="C69" s="108" t="s">
        <v>221</v>
      </c>
      <c r="D69" s="94"/>
      <c r="E69" s="94"/>
      <c r="F69" s="97"/>
      <c r="G69" s="94"/>
      <c r="H69" s="94"/>
      <c r="I69" s="97"/>
      <c r="J69" s="94"/>
      <c r="K69" s="94"/>
      <c r="L69" s="97"/>
      <c r="M69" s="94"/>
      <c r="N69" s="94"/>
      <c r="O69" s="97"/>
      <c r="P69" s="94"/>
      <c r="Q69" s="94"/>
      <c r="R69" s="97"/>
      <c r="S69" s="94"/>
      <c r="T69" s="94"/>
      <c r="U69" s="97"/>
      <c r="V69" s="94"/>
      <c r="W69" s="94"/>
      <c r="X69" s="97"/>
      <c r="Y69" s="94"/>
      <c r="Z69" s="94"/>
      <c r="AA69" s="97">
        <f t="shared" si="9"/>
        <v>0</v>
      </c>
      <c r="AB69" s="402"/>
      <c r="AC69" s="507"/>
      <c r="AD69" s="97">
        <f t="shared" si="10"/>
        <v>0</v>
      </c>
      <c r="AE69" s="243"/>
      <c r="AF69" s="243"/>
      <c r="AG69" s="97">
        <f t="shared" si="11"/>
        <v>0</v>
      </c>
      <c r="AH69" s="387"/>
      <c r="AI69" s="387"/>
      <c r="AJ69" s="513"/>
      <c r="AK69" s="387"/>
      <c r="AL69" s="387"/>
      <c r="AM69" s="97">
        <f t="shared" si="12"/>
        <v>0</v>
      </c>
      <c r="AN69" s="94"/>
      <c r="AO69" s="94"/>
      <c r="AP69" s="94"/>
      <c r="AQ69" s="94"/>
      <c r="AR69" s="94"/>
      <c r="AS69" s="94"/>
      <c r="AT69" s="158">
        <f t="shared" si="13"/>
        <v>0</v>
      </c>
      <c r="AU69" s="502"/>
      <c r="AV69" s="88">
        <f t="shared" si="14"/>
        <v>0</v>
      </c>
    </row>
    <row r="70" spans="1:48" ht="39.950000000000003" customHeight="1">
      <c r="A70" s="337" t="s">
        <v>219</v>
      </c>
      <c r="B70" s="5"/>
      <c r="C70" s="108" t="s">
        <v>221</v>
      </c>
      <c r="D70" s="94"/>
      <c r="E70" s="94"/>
      <c r="F70" s="97"/>
      <c r="G70" s="94"/>
      <c r="H70" s="94"/>
      <c r="I70" s="97"/>
      <c r="J70" s="94"/>
      <c r="K70" s="94"/>
      <c r="L70" s="97"/>
      <c r="M70" s="94"/>
      <c r="N70" s="94"/>
      <c r="O70" s="97"/>
      <c r="P70" s="94"/>
      <c r="Q70" s="94"/>
      <c r="R70" s="97"/>
      <c r="S70" s="94"/>
      <c r="T70" s="94"/>
      <c r="U70" s="97"/>
      <c r="V70" s="94"/>
      <c r="W70" s="94"/>
      <c r="X70" s="97"/>
      <c r="Y70" s="94"/>
      <c r="Z70" s="94"/>
      <c r="AA70" s="97">
        <f t="shared" si="9"/>
        <v>0</v>
      </c>
      <c r="AB70" s="402"/>
      <c r="AC70" s="507"/>
      <c r="AD70" s="97">
        <f t="shared" si="10"/>
        <v>0</v>
      </c>
      <c r="AE70" s="243"/>
      <c r="AF70" s="243"/>
      <c r="AG70" s="97">
        <f t="shared" si="11"/>
        <v>0</v>
      </c>
      <c r="AH70" s="387"/>
      <c r="AI70" s="387"/>
      <c r="AJ70" s="513"/>
      <c r="AK70" s="387"/>
      <c r="AL70" s="387"/>
      <c r="AM70" s="97">
        <f t="shared" si="12"/>
        <v>0</v>
      </c>
      <c r="AN70" s="94"/>
      <c r="AO70" s="94"/>
      <c r="AP70" s="94"/>
      <c r="AQ70" s="94"/>
      <c r="AR70" s="94"/>
      <c r="AS70" s="94"/>
      <c r="AT70" s="158">
        <f t="shared" si="13"/>
        <v>0</v>
      </c>
      <c r="AU70" s="502"/>
      <c r="AV70" s="88">
        <f t="shared" si="14"/>
        <v>0</v>
      </c>
    </row>
    <row r="71" spans="1:48" ht="39.950000000000003" customHeight="1">
      <c r="A71" s="337" t="s">
        <v>44</v>
      </c>
      <c r="B71" s="5"/>
      <c r="C71" s="108" t="s">
        <v>221</v>
      </c>
      <c r="D71" s="94"/>
      <c r="E71" s="94"/>
      <c r="F71" s="97"/>
      <c r="G71" s="94"/>
      <c r="H71" s="94"/>
      <c r="I71" s="97"/>
      <c r="J71" s="94"/>
      <c r="K71" s="94"/>
      <c r="L71" s="97"/>
      <c r="M71" s="94"/>
      <c r="N71" s="94"/>
      <c r="O71" s="97"/>
      <c r="P71" s="94"/>
      <c r="Q71" s="94"/>
      <c r="R71" s="97"/>
      <c r="S71" s="94"/>
      <c r="T71" s="94"/>
      <c r="U71" s="97"/>
      <c r="V71" s="94"/>
      <c r="W71" s="94"/>
      <c r="X71" s="97"/>
      <c r="Y71" s="94"/>
      <c r="Z71" s="94"/>
      <c r="AA71" s="97">
        <f t="shared" si="9"/>
        <v>0</v>
      </c>
      <c r="AB71" s="402"/>
      <c r="AC71" s="507"/>
      <c r="AD71" s="97">
        <f t="shared" si="10"/>
        <v>0</v>
      </c>
      <c r="AE71" s="243"/>
      <c r="AF71" s="243"/>
      <c r="AG71" s="97">
        <f t="shared" si="11"/>
        <v>0</v>
      </c>
      <c r="AH71" s="387"/>
      <c r="AI71" s="387"/>
      <c r="AJ71" s="513"/>
      <c r="AK71" s="387"/>
      <c r="AL71" s="387"/>
      <c r="AM71" s="97">
        <f t="shared" si="12"/>
        <v>0</v>
      </c>
      <c r="AN71" s="94"/>
      <c r="AO71" s="94"/>
      <c r="AP71" s="94"/>
      <c r="AQ71" s="94"/>
      <c r="AR71" s="94"/>
      <c r="AS71" s="94"/>
      <c r="AT71" s="158">
        <f t="shared" si="13"/>
        <v>0</v>
      </c>
      <c r="AU71" s="502"/>
      <c r="AV71" s="88">
        <f t="shared" si="14"/>
        <v>0</v>
      </c>
    </row>
    <row r="72" spans="1:48" ht="39.950000000000003" customHeight="1">
      <c r="A72" s="337" t="s">
        <v>45</v>
      </c>
      <c r="B72" s="5"/>
      <c r="C72" s="108" t="s">
        <v>221</v>
      </c>
      <c r="D72" s="94"/>
      <c r="E72" s="94"/>
      <c r="F72" s="97"/>
      <c r="G72" s="94"/>
      <c r="H72" s="94"/>
      <c r="I72" s="97"/>
      <c r="J72" s="94"/>
      <c r="K72" s="94"/>
      <c r="L72" s="97"/>
      <c r="M72" s="94"/>
      <c r="N72" s="94"/>
      <c r="O72" s="97"/>
      <c r="P72" s="94"/>
      <c r="Q72" s="94"/>
      <c r="R72" s="97"/>
      <c r="S72" s="94"/>
      <c r="T72" s="94"/>
      <c r="U72" s="97"/>
      <c r="V72" s="94"/>
      <c r="W72" s="94"/>
      <c r="X72" s="97"/>
      <c r="Y72" s="94"/>
      <c r="Z72" s="94"/>
      <c r="AA72" s="97">
        <f t="shared" si="9"/>
        <v>0</v>
      </c>
      <c r="AB72" s="402">
        <v>2.5000000000000001E-3</v>
      </c>
      <c r="AC72" s="507">
        <f>AB72*AB28</f>
        <v>5.0000000000000001E-3</v>
      </c>
      <c r="AD72" s="97">
        <f t="shared" si="10"/>
        <v>0.4425</v>
      </c>
      <c r="AE72" s="243"/>
      <c r="AF72" s="243"/>
      <c r="AG72" s="97">
        <f t="shared" si="11"/>
        <v>0</v>
      </c>
      <c r="AH72" s="387"/>
      <c r="AI72" s="387"/>
      <c r="AJ72" s="513"/>
      <c r="AK72" s="387"/>
      <c r="AL72" s="387">
        <f>AK72*AK28</f>
        <v>0</v>
      </c>
      <c r="AM72" s="97">
        <f t="shared" si="12"/>
        <v>0</v>
      </c>
      <c r="AN72" s="94"/>
      <c r="AO72" s="94"/>
      <c r="AP72" s="94"/>
      <c r="AQ72" s="94"/>
      <c r="AR72" s="94"/>
      <c r="AS72" s="94"/>
      <c r="AT72" s="159">
        <f>E72+H72+K72+N72+Q72+T72+W72+Z72+AC72+AF72+AI72+AL72+AO72+AQ72+AS72</f>
        <v>5.0000000000000001E-3</v>
      </c>
      <c r="AU72" s="502">
        <v>88.5</v>
      </c>
      <c r="AV72" s="88">
        <f t="shared" si="14"/>
        <v>0.4425</v>
      </c>
    </row>
    <row r="73" spans="1:48" ht="39.950000000000003" customHeight="1">
      <c r="A73" s="337" t="s">
        <v>46</v>
      </c>
      <c r="B73" s="5"/>
      <c r="C73" s="108" t="s">
        <v>221</v>
      </c>
      <c r="D73" s="94"/>
      <c r="E73" s="94"/>
      <c r="F73" s="97"/>
      <c r="G73" s="94"/>
      <c r="H73" s="94"/>
      <c r="I73" s="97"/>
      <c r="J73" s="94"/>
      <c r="K73" s="94"/>
      <c r="L73" s="97"/>
      <c r="M73" s="94"/>
      <c r="N73" s="94"/>
      <c r="O73" s="97"/>
      <c r="P73" s="94"/>
      <c r="Q73" s="94"/>
      <c r="R73" s="97"/>
      <c r="S73" s="94"/>
      <c r="T73" s="94"/>
      <c r="U73" s="97"/>
      <c r="V73" s="94"/>
      <c r="W73" s="94"/>
      <c r="X73" s="97"/>
      <c r="Y73" s="94"/>
      <c r="Z73" s="94"/>
      <c r="AA73" s="97">
        <f t="shared" si="9"/>
        <v>0</v>
      </c>
      <c r="AB73" s="402"/>
      <c r="AC73" s="507"/>
      <c r="AD73" s="97">
        <f t="shared" si="10"/>
        <v>0</v>
      </c>
      <c r="AE73" s="243"/>
      <c r="AF73" s="243"/>
      <c r="AG73" s="97">
        <f t="shared" si="11"/>
        <v>0</v>
      </c>
      <c r="AH73" s="387"/>
      <c r="AI73" s="387"/>
      <c r="AJ73" s="513"/>
      <c r="AK73" s="387"/>
      <c r="AL73" s="387"/>
      <c r="AM73" s="97">
        <f t="shared" si="12"/>
        <v>0</v>
      </c>
      <c r="AN73" s="94"/>
      <c r="AO73" s="94"/>
      <c r="AP73" s="94"/>
      <c r="AQ73" s="94"/>
      <c r="AR73" s="94"/>
      <c r="AS73" s="94"/>
      <c r="AT73" s="158">
        <f t="shared" si="13"/>
        <v>0</v>
      </c>
      <c r="AU73" s="502"/>
      <c r="AV73" s="88">
        <f t="shared" si="14"/>
        <v>0</v>
      </c>
    </row>
    <row r="74" spans="1:48" ht="39.950000000000003" customHeight="1">
      <c r="A74" s="337" t="s">
        <v>353</v>
      </c>
      <c r="B74" s="5"/>
      <c r="C74" s="108" t="s">
        <v>221</v>
      </c>
      <c r="D74" s="94"/>
      <c r="E74" s="94"/>
      <c r="F74" s="97"/>
      <c r="G74" s="94"/>
      <c r="H74" s="94"/>
      <c r="I74" s="97"/>
      <c r="J74" s="94"/>
      <c r="K74" s="94"/>
      <c r="L74" s="97"/>
      <c r="M74" s="94"/>
      <c r="N74" s="94"/>
      <c r="O74" s="97"/>
      <c r="P74" s="94"/>
      <c r="Q74" s="94"/>
      <c r="R74" s="97"/>
      <c r="S74" s="94"/>
      <c r="T74" s="94"/>
      <c r="U74" s="97"/>
      <c r="V74" s="94"/>
      <c r="W74" s="94"/>
      <c r="X74" s="97"/>
      <c r="Y74" s="94"/>
      <c r="Z74" s="94"/>
      <c r="AA74" s="97">
        <f t="shared" si="9"/>
        <v>0</v>
      </c>
      <c r="AB74" s="402"/>
      <c r="AC74" s="507"/>
      <c r="AD74" s="97">
        <f t="shared" si="10"/>
        <v>0</v>
      </c>
      <c r="AE74" s="243"/>
      <c r="AF74" s="243"/>
      <c r="AG74" s="97">
        <f t="shared" si="11"/>
        <v>0</v>
      </c>
      <c r="AH74" s="387"/>
      <c r="AI74" s="387"/>
      <c r="AJ74" s="513"/>
      <c r="AK74" s="387"/>
      <c r="AL74" s="387">
        <f>AK74*AK28</f>
        <v>0</v>
      </c>
      <c r="AM74" s="97">
        <f t="shared" si="12"/>
        <v>0</v>
      </c>
      <c r="AN74" s="94"/>
      <c r="AO74" s="94"/>
      <c r="AP74" s="94"/>
      <c r="AQ74" s="94"/>
      <c r="AR74" s="94"/>
      <c r="AS74" s="94"/>
      <c r="AT74" s="158">
        <f t="shared" si="13"/>
        <v>0</v>
      </c>
      <c r="AU74" s="502"/>
      <c r="AV74" s="88">
        <f t="shared" si="14"/>
        <v>0</v>
      </c>
    </row>
    <row r="75" spans="1:48" ht="58.5" customHeight="1">
      <c r="A75" s="337" t="s">
        <v>265</v>
      </c>
      <c r="B75" s="5"/>
      <c r="C75" s="108" t="s">
        <v>221</v>
      </c>
      <c r="D75" s="94"/>
      <c r="E75" s="94"/>
      <c r="F75" s="97"/>
      <c r="G75" s="94"/>
      <c r="H75" s="94"/>
      <c r="I75" s="97"/>
      <c r="J75" s="94"/>
      <c r="K75" s="94"/>
      <c r="L75" s="97"/>
      <c r="M75" s="94"/>
      <c r="N75" s="94"/>
      <c r="O75" s="97"/>
      <c r="P75" s="94"/>
      <c r="Q75" s="94"/>
      <c r="R75" s="97"/>
      <c r="S75" s="94"/>
      <c r="T75" s="94"/>
      <c r="U75" s="97"/>
      <c r="V75" s="94"/>
      <c r="W75" s="94"/>
      <c r="X75" s="97"/>
      <c r="Y75" s="94"/>
      <c r="Z75" s="94"/>
      <c r="AA75" s="97">
        <f t="shared" si="9"/>
        <v>0</v>
      </c>
      <c r="AB75" s="402"/>
      <c r="AC75" s="507"/>
      <c r="AD75" s="97">
        <f t="shared" si="10"/>
        <v>0</v>
      </c>
      <c r="AE75" s="243"/>
      <c r="AF75" s="243"/>
      <c r="AG75" s="97">
        <f t="shared" si="11"/>
        <v>0</v>
      </c>
      <c r="AH75" s="387"/>
      <c r="AI75" s="387"/>
      <c r="AJ75" s="513"/>
      <c r="AK75" s="387"/>
      <c r="AL75" s="387"/>
      <c r="AM75" s="97">
        <f t="shared" si="12"/>
        <v>0</v>
      </c>
      <c r="AN75" s="94"/>
      <c r="AO75" s="94"/>
      <c r="AP75" s="94"/>
      <c r="AQ75" s="94"/>
      <c r="AR75" s="94"/>
      <c r="AS75" s="94"/>
      <c r="AT75" s="158">
        <f t="shared" si="13"/>
        <v>0</v>
      </c>
      <c r="AU75" s="502"/>
      <c r="AV75" s="88">
        <f t="shared" si="14"/>
        <v>0</v>
      </c>
    </row>
    <row r="76" spans="1:48" ht="39.950000000000003" customHeight="1">
      <c r="A76" s="337" t="s">
        <v>354</v>
      </c>
      <c r="B76" s="5"/>
      <c r="C76" s="108" t="s">
        <v>221</v>
      </c>
      <c r="D76" s="94"/>
      <c r="E76" s="94"/>
      <c r="F76" s="97"/>
      <c r="G76" s="94"/>
      <c r="H76" s="94"/>
      <c r="I76" s="97"/>
      <c r="J76" s="94"/>
      <c r="K76" s="94"/>
      <c r="L76" s="97"/>
      <c r="M76" s="94"/>
      <c r="N76" s="94"/>
      <c r="O76" s="97"/>
      <c r="P76" s="94"/>
      <c r="Q76" s="94"/>
      <c r="R76" s="97"/>
      <c r="S76" s="94"/>
      <c r="T76" s="94"/>
      <c r="U76" s="97"/>
      <c r="V76" s="94"/>
      <c r="W76" s="94"/>
      <c r="X76" s="97"/>
      <c r="Y76" s="94"/>
      <c r="Z76" s="94"/>
      <c r="AA76" s="97">
        <f t="shared" si="9"/>
        <v>0</v>
      </c>
      <c r="AB76" s="402"/>
      <c r="AC76" s="507"/>
      <c r="AD76" s="97">
        <f t="shared" si="10"/>
        <v>0</v>
      </c>
      <c r="AE76" s="243"/>
      <c r="AF76" s="243"/>
      <c r="AG76" s="97">
        <f t="shared" si="11"/>
        <v>0</v>
      </c>
      <c r="AH76" s="387"/>
      <c r="AI76" s="387"/>
      <c r="AJ76" s="513"/>
      <c r="AK76" s="387"/>
      <c r="AL76" s="387"/>
      <c r="AM76" s="97">
        <f t="shared" si="12"/>
        <v>0</v>
      </c>
      <c r="AN76" s="94"/>
      <c r="AO76" s="94"/>
      <c r="AP76" s="94"/>
      <c r="AQ76" s="94"/>
      <c r="AR76" s="94"/>
      <c r="AS76" s="94"/>
      <c r="AT76" s="158">
        <f t="shared" si="13"/>
        <v>0</v>
      </c>
      <c r="AU76" s="502">
        <v>366.6</v>
      </c>
      <c r="AV76" s="88">
        <f t="shared" si="14"/>
        <v>0</v>
      </c>
    </row>
    <row r="77" spans="1:48" ht="59.25" customHeight="1">
      <c r="A77" s="337" t="s">
        <v>266</v>
      </c>
      <c r="B77" s="5"/>
      <c r="C77" s="108" t="s">
        <v>221</v>
      </c>
      <c r="D77" s="94"/>
      <c r="E77" s="94"/>
      <c r="F77" s="97"/>
      <c r="G77" s="94"/>
      <c r="H77" s="94"/>
      <c r="I77" s="97"/>
      <c r="J77" s="94"/>
      <c r="K77" s="94"/>
      <c r="L77" s="97"/>
      <c r="M77" s="94"/>
      <c r="N77" s="94"/>
      <c r="O77" s="97"/>
      <c r="P77" s="94"/>
      <c r="Q77" s="94"/>
      <c r="R77" s="97"/>
      <c r="S77" s="94"/>
      <c r="T77" s="94"/>
      <c r="U77" s="97"/>
      <c r="V77" s="94"/>
      <c r="W77" s="94"/>
      <c r="X77" s="97"/>
      <c r="Y77" s="94"/>
      <c r="Z77" s="94"/>
      <c r="AA77" s="97">
        <f t="shared" si="9"/>
        <v>0</v>
      </c>
      <c r="AB77" s="402"/>
      <c r="AC77" s="507"/>
      <c r="AD77" s="97">
        <f t="shared" si="10"/>
        <v>0</v>
      </c>
      <c r="AE77" s="243"/>
      <c r="AF77" s="243"/>
      <c r="AG77" s="97">
        <f t="shared" si="11"/>
        <v>0</v>
      </c>
      <c r="AH77" s="387"/>
      <c r="AI77" s="387"/>
      <c r="AJ77" s="513"/>
      <c r="AK77" s="387"/>
      <c r="AL77" s="387"/>
      <c r="AM77" s="97">
        <f t="shared" si="12"/>
        <v>0</v>
      </c>
      <c r="AN77" s="94"/>
      <c r="AO77" s="94"/>
      <c r="AP77" s="94"/>
      <c r="AQ77" s="94"/>
      <c r="AR77" s="94"/>
      <c r="AS77" s="94"/>
      <c r="AT77" s="158">
        <f t="shared" si="13"/>
        <v>0</v>
      </c>
      <c r="AU77" s="502"/>
      <c r="AV77" s="88">
        <f t="shared" si="14"/>
        <v>0</v>
      </c>
    </row>
    <row r="78" spans="1:48" ht="39.950000000000003" customHeight="1">
      <c r="A78" s="337" t="s">
        <v>47</v>
      </c>
      <c r="B78" s="5"/>
      <c r="C78" s="108" t="s">
        <v>221</v>
      </c>
      <c r="D78" s="94"/>
      <c r="E78" s="94"/>
      <c r="F78" s="97"/>
      <c r="G78" s="94"/>
      <c r="H78" s="94"/>
      <c r="I78" s="97"/>
      <c r="J78" s="94"/>
      <c r="K78" s="94"/>
      <c r="L78" s="97"/>
      <c r="M78" s="94"/>
      <c r="N78" s="94"/>
      <c r="O78" s="97"/>
      <c r="P78" s="94"/>
      <c r="Q78" s="94"/>
      <c r="R78" s="97"/>
      <c r="S78" s="94"/>
      <c r="T78" s="94"/>
      <c r="U78" s="97"/>
      <c r="V78" s="94"/>
      <c r="W78" s="94"/>
      <c r="X78" s="97"/>
      <c r="Y78" s="94"/>
      <c r="Z78" s="94"/>
      <c r="AA78" s="97">
        <f t="shared" si="9"/>
        <v>0</v>
      </c>
      <c r="AB78" s="402"/>
      <c r="AC78" s="507"/>
      <c r="AD78" s="97">
        <f t="shared" si="10"/>
        <v>0</v>
      </c>
      <c r="AE78" s="243"/>
      <c r="AF78" s="243"/>
      <c r="AG78" s="97">
        <f t="shared" si="11"/>
        <v>0</v>
      </c>
      <c r="AH78" s="387"/>
      <c r="AI78" s="387"/>
      <c r="AJ78" s="513"/>
      <c r="AK78" s="387"/>
      <c r="AL78" s="387"/>
      <c r="AM78" s="97">
        <f t="shared" si="12"/>
        <v>0</v>
      </c>
      <c r="AN78" s="94"/>
      <c r="AO78" s="94"/>
      <c r="AP78" s="94"/>
      <c r="AQ78" s="94"/>
      <c r="AR78" s="94"/>
      <c r="AS78" s="94"/>
      <c r="AT78" s="158">
        <f t="shared" si="13"/>
        <v>0</v>
      </c>
      <c r="AU78" s="502"/>
      <c r="AV78" s="88">
        <f t="shared" si="14"/>
        <v>0</v>
      </c>
    </row>
    <row r="79" spans="1:48" ht="39.950000000000003" customHeight="1">
      <c r="A79" s="337" t="s">
        <v>355</v>
      </c>
      <c r="B79" s="5"/>
      <c r="C79" s="108" t="s">
        <v>221</v>
      </c>
      <c r="D79" s="94"/>
      <c r="E79" s="94"/>
      <c r="F79" s="97"/>
      <c r="G79" s="94"/>
      <c r="H79" s="94"/>
      <c r="I79" s="97"/>
      <c r="J79" s="94"/>
      <c r="K79" s="94"/>
      <c r="L79" s="97"/>
      <c r="M79" s="94"/>
      <c r="N79" s="94"/>
      <c r="O79" s="97"/>
      <c r="P79" s="94"/>
      <c r="Q79" s="94"/>
      <c r="R79" s="97"/>
      <c r="S79" s="94"/>
      <c r="T79" s="94"/>
      <c r="U79" s="97"/>
      <c r="V79" s="94"/>
      <c r="W79" s="94"/>
      <c r="X79" s="97"/>
      <c r="Y79" s="94"/>
      <c r="Z79" s="94"/>
      <c r="AA79" s="97">
        <f t="shared" si="9"/>
        <v>0</v>
      </c>
      <c r="AB79" s="402"/>
      <c r="AC79" s="507"/>
      <c r="AD79" s="97">
        <f t="shared" si="10"/>
        <v>0</v>
      </c>
      <c r="AE79" s="243"/>
      <c r="AF79" s="243"/>
      <c r="AG79" s="97">
        <f t="shared" si="11"/>
        <v>0</v>
      </c>
      <c r="AH79" s="387"/>
      <c r="AI79" s="387"/>
      <c r="AJ79" s="513"/>
      <c r="AK79" s="387"/>
      <c r="AL79" s="387">
        <f>AK79*AK28</f>
        <v>0</v>
      </c>
      <c r="AM79" s="97">
        <f t="shared" si="12"/>
        <v>0</v>
      </c>
      <c r="AN79" s="94"/>
      <c r="AO79" s="94"/>
      <c r="AP79" s="94"/>
      <c r="AQ79" s="94"/>
      <c r="AR79" s="94"/>
      <c r="AS79" s="94"/>
      <c r="AT79" s="158">
        <f t="shared" si="13"/>
        <v>0</v>
      </c>
      <c r="AU79" s="502"/>
      <c r="AV79" s="88">
        <f t="shared" si="14"/>
        <v>0</v>
      </c>
    </row>
    <row r="80" spans="1:48" ht="39.950000000000003" customHeight="1">
      <c r="A80" s="337" t="s">
        <v>356</v>
      </c>
      <c r="B80" s="5"/>
      <c r="C80" s="108" t="s">
        <v>221</v>
      </c>
      <c r="D80" s="94"/>
      <c r="E80" s="94"/>
      <c r="F80" s="97"/>
      <c r="G80" s="94"/>
      <c r="H80" s="94"/>
      <c r="I80" s="97"/>
      <c r="J80" s="94"/>
      <c r="K80" s="94"/>
      <c r="L80" s="97"/>
      <c r="M80" s="94"/>
      <c r="N80" s="94"/>
      <c r="O80" s="97"/>
      <c r="P80" s="94"/>
      <c r="Q80" s="94"/>
      <c r="R80" s="97"/>
      <c r="S80" s="94"/>
      <c r="T80" s="94"/>
      <c r="U80" s="97"/>
      <c r="V80" s="94"/>
      <c r="W80" s="94"/>
      <c r="X80" s="97"/>
      <c r="Y80" s="94"/>
      <c r="Z80" s="94"/>
      <c r="AA80" s="97">
        <f t="shared" si="9"/>
        <v>0</v>
      </c>
      <c r="AB80" s="402"/>
      <c r="AC80" s="507"/>
      <c r="AD80" s="97">
        <f t="shared" si="10"/>
        <v>0</v>
      </c>
      <c r="AE80" s="243"/>
      <c r="AF80" s="243"/>
      <c r="AG80" s="97">
        <f t="shared" si="11"/>
        <v>0</v>
      </c>
      <c r="AH80" s="387"/>
      <c r="AI80" s="387"/>
      <c r="AJ80" s="513"/>
      <c r="AK80" s="387"/>
      <c r="AL80" s="387">
        <f>AK80*AK28</f>
        <v>0</v>
      </c>
      <c r="AM80" s="97">
        <f t="shared" si="12"/>
        <v>0</v>
      </c>
      <c r="AN80" s="94"/>
      <c r="AO80" s="94"/>
      <c r="AP80" s="94"/>
      <c r="AQ80" s="94"/>
      <c r="AR80" s="94"/>
      <c r="AS80" s="94"/>
      <c r="AT80" s="158">
        <f t="shared" si="13"/>
        <v>0</v>
      </c>
      <c r="AU80" s="502">
        <v>240</v>
      </c>
      <c r="AV80" s="88">
        <f t="shared" si="14"/>
        <v>0</v>
      </c>
    </row>
    <row r="81" spans="1:48" ht="39.950000000000003" customHeight="1">
      <c r="A81" s="337" t="s">
        <v>285</v>
      </c>
      <c r="B81" s="5"/>
      <c r="C81" s="108" t="s">
        <v>221</v>
      </c>
      <c r="D81" s="94"/>
      <c r="E81" s="94"/>
      <c r="F81" s="97"/>
      <c r="G81" s="94"/>
      <c r="H81" s="94"/>
      <c r="I81" s="97"/>
      <c r="J81" s="94"/>
      <c r="K81" s="94"/>
      <c r="L81" s="97"/>
      <c r="M81" s="94"/>
      <c r="N81" s="94"/>
      <c r="O81" s="97"/>
      <c r="P81" s="94"/>
      <c r="Q81" s="94"/>
      <c r="R81" s="97"/>
      <c r="S81" s="94"/>
      <c r="T81" s="94"/>
      <c r="U81" s="97"/>
      <c r="V81" s="94"/>
      <c r="W81" s="94"/>
      <c r="X81" s="97"/>
      <c r="Y81" s="94"/>
      <c r="Z81" s="94"/>
      <c r="AA81" s="97">
        <f t="shared" si="9"/>
        <v>0</v>
      </c>
      <c r="AB81" s="402">
        <v>1.2800000000000001E-2</v>
      </c>
      <c r="AC81" s="507">
        <f>AB81*AB28</f>
        <v>2.5600000000000001E-2</v>
      </c>
      <c r="AD81" s="97">
        <f t="shared" si="10"/>
        <v>3.2640000000000002</v>
      </c>
      <c r="AE81" s="243"/>
      <c r="AF81" s="243"/>
      <c r="AG81" s="97">
        <f t="shared" si="11"/>
        <v>0</v>
      </c>
      <c r="AH81" s="387"/>
      <c r="AI81" s="387"/>
      <c r="AJ81" s="513"/>
      <c r="AK81" s="387"/>
      <c r="AL81" s="387"/>
      <c r="AM81" s="97">
        <f t="shared" si="12"/>
        <v>0</v>
      </c>
      <c r="AN81" s="94"/>
      <c r="AO81" s="94"/>
      <c r="AP81" s="94"/>
      <c r="AQ81" s="94"/>
      <c r="AR81" s="94"/>
      <c r="AS81" s="94"/>
      <c r="AT81" s="158">
        <f t="shared" si="13"/>
        <v>2.5600000000000001E-2</v>
      </c>
      <c r="AU81" s="502">
        <v>127.5</v>
      </c>
      <c r="AV81" s="88">
        <f t="shared" si="14"/>
        <v>3.2640000000000002</v>
      </c>
    </row>
    <row r="82" spans="1:48" ht="54.75" customHeight="1">
      <c r="A82" s="337" t="s">
        <v>277</v>
      </c>
      <c r="B82" s="5"/>
      <c r="C82" s="108" t="s">
        <v>221</v>
      </c>
      <c r="D82" s="94"/>
      <c r="E82" s="94"/>
      <c r="F82" s="97"/>
      <c r="G82" s="94"/>
      <c r="H82" s="94"/>
      <c r="I82" s="97"/>
      <c r="J82" s="94"/>
      <c r="K82" s="94"/>
      <c r="L82" s="97"/>
      <c r="M82" s="94"/>
      <c r="N82" s="94"/>
      <c r="O82" s="97"/>
      <c r="P82" s="94"/>
      <c r="Q82" s="94"/>
      <c r="R82" s="97"/>
      <c r="S82" s="94"/>
      <c r="T82" s="94"/>
      <c r="U82" s="97"/>
      <c r="V82" s="94"/>
      <c r="W82" s="94"/>
      <c r="X82" s="97"/>
      <c r="Y82" s="94"/>
      <c r="Z82" s="94"/>
      <c r="AA82" s="97">
        <f t="shared" si="9"/>
        <v>0</v>
      </c>
      <c r="AB82" s="402">
        <v>1E-4</v>
      </c>
      <c r="AC82" s="507">
        <f>AB82*AB28</f>
        <v>2.0000000000000001E-4</v>
      </c>
      <c r="AD82" s="97">
        <f t="shared" si="10"/>
        <v>0.16200000000000001</v>
      </c>
      <c r="AE82" s="243"/>
      <c r="AF82" s="243"/>
      <c r="AG82" s="97">
        <f t="shared" si="11"/>
        <v>0</v>
      </c>
      <c r="AH82" s="387"/>
      <c r="AI82" s="387"/>
      <c r="AJ82" s="513"/>
      <c r="AK82" s="387"/>
      <c r="AL82" s="387"/>
      <c r="AM82" s="97">
        <f t="shared" si="12"/>
        <v>0</v>
      </c>
      <c r="AN82" s="94"/>
      <c r="AO82" s="94"/>
      <c r="AP82" s="94"/>
      <c r="AQ82" s="94"/>
      <c r="AR82" s="94"/>
      <c r="AS82" s="94"/>
      <c r="AT82" s="386">
        <f t="shared" si="13"/>
        <v>2.0000000000000001E-4</v>
      </c>
      <c r="AU82" s="502">
        <v>810</v>
      </c>
      <c r="AV82" s="88">
        <f t="shared" si="14"/>
        <v>0.16200000000000001</v>
      </c>
    </row>
    <row r="83" spans="1:48" ht="39.950000000000003" customHeight="1">
      <c r="A83" s="337" t="s">
        <v>48</v>
      </c>
      <c r="B83" s="5"/>
      <c r="C83" s="108" t="s">
        <v>221</v>
      </c>
      <c r="D83" s="94"/>
      <c r="E83" s="94"/>
      <c r="F83" s="97"/>
      <c r="G83" s="94"/>
      <c r="H83" s="94"/>
      <c r="I83" s="97"/>
      <c r="J83" s="94"/>
      <c r="K83" s="94"/>
      <c r="L83" s="97"/>
      <c r="M83" s="94"/>
      <c r="N83" s="94"/>
      <c r="O83" s="97"/>
      <c r="P83" s="94"/>
      <c r="Q83" s="94"/>
      <c r="R83" s="97"/>
      <c r="S83" s="94"/>
      <c r="T83" s="94"/>
      <c r="U83" s="97"/>
      <c r="V83" s="94"/>
      <c r="W83" s="94"/>
      <c r="X83" s="97"/>
      <c r="Y83" s="94"/>
      <c r="Z83" s="94"/>
      <c r="AA83" s="97">
        <f t="shared" si="9"/>
        <v>0</v>
      </c>
      <c r="AB83" s="402">
        <v>1.1299999999999999E-2</v>
      </c>
      <c r="AC83" s="507">
        <f>AB83*AB28</f>
        <v>2.2599999999999999E-2</v>
      </c>
      <c r="AD83" s="97">
        <f t="shared" si="10"/>
        <v>0.84749999999999992</v>
      </c>
      <c r="AE83" s="243"/>
      <c r="AF83" s="243"/>
      <c r="AG83" s="97">
        <f t="shared" si="11"/>
        <v>0</v>
      </c>
      <c r="AH83" s="387"/>
      <c r="AI83" s="387"/>
      <c r="AJ83" s="513"/>
      <c r="AK83" s="387"/>
      <c r="AL83" s="387"/>
      <c r="AM83" s="97">
        <f t="shared" si="12"/>
        <v>0</v>
      </c>
      <c r="AN83" s="94"/>
      <c r="AO83" s="94"/>
      <c r="AP83" s="94"/>
      <c r="AQ83" s="94"/>
      <c r="AR83" s="94"/>
      <c r="AS83" s="94"/>
      <c r="AT83" s="158">
        <f t="shared" si="13"/>
        <v>2.2599999999999999E-2</v>
      </c>
      <c r="AU83" s="502">
        <v>37.5</v>
      </c>
      <c r="AV83" s="88">
        <f t="shared" si="14"/>
        <v>0.84749999999999992</v>
      </c>
    </row>
    <row r="84" spans="1:48" ht="39.950000000000003" customHeight="1">
      <c r="A84" s="337" t="s">
        <v>49</v>
      </c>
      <c r="B84" s="5"/>
      <c r="C84" s="108" t="s">
        <v>221</v>
      </c>
      <c r="D84" s="94"/>
      <c r="E84" s="94"/>
      <c r="F84" s="97"/>
      <c r="G84" s="94"/>
      <c r="H84" s="94"/>
      <c r="I84" s="97"/>
      <c r="J84" s="94"/>
      <c r="K84" s="94"/>
      <c r="L84" s="97"/>
      <c r="M84" s="94"/>
      <c r="N84" s="94"/>
      <c r="O84" s="97"/>
      <c r="P84" s="94"/>
      <c r="Q84" s="94"/>
      <c r="R84" s="97"/>
      <c r="S84" s="94"/>
      <c r="T84" s="94"/>
      <c r="U84" s="97"/>
      <c r="V84" s="94"/>
      <c r="W84" s="94"/>
      <c r="X84" s="97"/>
      <c r="Y84" s="94"/>
      <c r="Z84" s="94"/>
      <c r="AA84" s="97">
        <f t="shared" si="9"/>
        <v>0</v>
      </c>
      <c r="AB84" s="402">
        <v>1.187E-2</v>
      </c>
      <c r="AC84" s="507">
        <f>AB84*AB28</f>
        <v>2.3740000000000001E-2</v>
      </c>
      <c r="AD84" s="97">
        <f t="shared" si="10"/>
        <v>1.0683</v>
      </c>
      <c r="AE84" s="243"/>
      <c r="AF84" s="243"/>
      <c r="AG84" s="97">
        <f t="shared" si="11"/>
        <v>0</v>
      </c>
      <c r="AH84" s="387"/>
      <c r="AI84" s="387"/>
      <c r="AJ84" s="513"/>
      <c r="AK84" s="387"/>
      <c r="AL84" s="387"/>
      <c r="AM84" s="97">
        <f t="shared" si="12"/>
        <v>0</v>
      </c>
      <c r="AN84" s="94"/>
      <c r="AO84" s="94"/>
      <c r="AP84" s="94"/>
      <c r="AQ84" s="94"/>
      <c r="AR84" s="94"/>
      <c r="AS84" s="94"/>
      <c r="AT84" s="158">
        <f t="shared" si="13"/>
        <v>2.3740000000000001E-2</v>
      </c>
      <c r="AU84" s="502">
        <v>45</v>
      </c>
      <c r="AV84" s="88">
        <f t="shared" si="14"/>
        <v>1.0683</v>
      </c>
    </row>
    <row r="85" spans="1:48" ht="39.950000000000003" customHeight="1">
      <c r="A85" s="337" t="s">
        <v>53</v>
      </c>
      <c r="B85" s="5"/>
      <c r="C85" s="108" t="s">
        <v>221</v>
      </c>
      <c r="D85" s="94"/>
      <c r="E85" s="94"/>
      <c r="F85" s="97"/>
      <c r="G85" s="94"/>
      <c r="H85" s="94"/>
      <c r="I85" s="97"/>
      <c r="J85" s="94"/>
      <c r="K85" s="94"/>
      <c r="L85" s="97"/>
      <c r="M85" s="94"/>
      <c r="N85" s="94"/>
      <c r="O85" s="97"/>
      <c r="P85" s="94"/>
      <c r="Q85" s="94"/>
      <c r="R85" s="97"/>
      <c r="S85" s="94"/>
      <c r="T85" s="94"/>
      <c r="U85" s="97"/>
      <c r="V85" s="94"/>
      <c r="W85" s="94"/>
      <c r="X85" s="97"/>
      <c r="Y85" s="94"/>
      <c r="Z85" s="94"/>
      <c r="AA85" s="97">
        <f t="shared" si="9"/>
        <v>0</v>
      </c>
      <c r="AB85" s="402"/>
      <c r="AC85" s="507"/>
      <c r="AD85" s="97">
        <f t="shared" si="10"/>
        <v>0</v>
      </c>
      <c r="AE85" s="243"/>
      <c r="AF85" s="243"/>
      <c r="AG85" s="97">
        <f t="shared" si="11"/>
        <v>0</v>
      </c>
      <c r="AH85" s="387"/>
      <c r="AI85" s="387"/>
      <c r="AJ85" s="513"/>
      <c r="AK85" s="387"/>
      <c r="AL85" s="387"/>
      <c r="AM85" s="97">
        <f t="shared" si="12"/>
        <v>0</v>
      </c>
      <c r="AN85" s="94"/>
      <c r="AO85" s="94"/>
      <c r="AP85" s="94"/>
      <c r="AQ85" s="94"/>
      <c r="AR85" s="94"/>
      <c r="AS85" s="94"/>
      <c r="AT85" s="158">
        <f t="shared" si="13"/>
        <v>0</v>
      </c>
      <c r="AU85" s="502">
        <v>150</v>
      </c>
      <c r="AV85" s="88">
        <f t="shared" si="14"/>
        <v>0</v>
      </c>
    </row>
    <row r="86" spans="1:48" ht="39.950000000000003" customHeight="1">
      <c r="A86" s="337" t="s">
        <v>52</v>
      </c>
      <c r="B86" s="5"/>
      <c r="C86" s="108" t="s">
        <v>221</v>
      </c>
      <c r="D86" s="94"/>
      <c r="E86" s="94"/>
      <c r="F86" s="97"/>
      <c r="G86" s="94"/>
      <c r="H86" s="94"/>
      <c r="I86" s="97"/>
      <c r="J86" s="94"/>
      <c r="K86" s="94"/>
      <c r="L86" s="97"/>
      <c r="M86" s="94"/>
      <c r="N86" s="94"/>
      <c r="O86" s="97"/>
      <c r="P86" s="94"/>
      <c r="Q86" s="94"/>
      <c r="R86" s="97"/>
      <c r="S86" s="94"/>
      <c r="T86" s="94"/>
      <c r="U86" s="97"/>
      <c r="V86" s="94"/>
      <c r="W86" s="94"/>
      <c r="X86" s="97"/>
      <c r="Y86" s="94"/>
      <c r="Z86" s="94"/>
      <c r="AA86" s="97">
        <f t="shared" si="9"/>
        <v>0</v>
      </c>
      <c r="AB86" s="402">
        <v>3.125E-2</v>
      </c>
      <c r="AC86" s="507">
        <f>AB86*AB28</f>
        <v>6.25E-2</v>
      </c>
      <c r="AD86" s="97">
        <f t="shared" si="10"/>
        <v>2.34375</v>
      </c>
      <c r="AE86" s="243"/>
      <c r="AF86" s="243"/>
      <c r="AG86" s="97">
        <f t="shared" si="11"/>
        <v>0</v>
      </c>
      <c r="AH86" s="387"/>
      <c r="AI86" s="387"/>
      <c r="AJ86" s="513"/>
      <c r="AK86" s="387"/>
      <c r="AL86" s="387"/>
      <c r="AM86" s="97">
        <f t="shared" si="12"/>
        <v>0</v>
      </c>
      <c r="AN86" s="94"/>
      <c r="AO86" s="94"/>
      <c r="AP86" s="94"/>
      <c r="AQ86" s="94"/>
      <c r="AR86" s="94"/>
      <c r="AS86" s="94"/>
      <c r="AT86" s="158">
        <f t="shared" si="13"/>
        <v>6.25E-2</v>
      </c>
      <c r="AU86" s="502">
        <v>37.5</v>
      </c>
      <c r="AV86" s="88">
        <f t="shared" si="14"/>
        <v>2.34375</v>
      </c>
    </row>
    <row r="87" spans="1:48" ht="39.950000000000003" customHeight="1">
      <c r="A87" s="337" t="s">
        <v>174</v>
      </c>
      <c r="B87" s="5"/>
      <c r="C87" s="108" t="s">
        <v>221</v>
      </c>
      <c r="D87" s="94"/>
      <c r="E87" s="94"/>
      <c r="F87" s="97"/>
      <c r="G87" s="94"/>
      <c r="H87" s="94"/>
      <c r="I87" s="97"/>
      <c r="J87" s="94"/>
      <c r="K87" s="94"/>
      <c r="L87" s="97"/>
      <c r="M87" s="94"/>
      <c r="N87" s="94"/>
      <c r="O87" s="97"/>
      <c r="P87" s="94"/>
      <c r="Q87" s="94"/>
      <c r="R87" s="97"/>
      <c r="S87" s="94"/>
      <c r="T87" s="94"/>
      <c r="U87" s="97"/>
      <c r="V87" s="94"/>
      <c r="W87" s="94"/>
      <c r="X87" s="97"/>
      <c r="Y87" s="94"/>
      <c r="Z87" s="94"/>
      <c r="AA87" s="97">
        <f t="shared" si="9"/>
        <v>0</v>
      </c>
      <c r="AB87" s="402">
        <v>1.8600000000000001E-3</v>
      </c>
      <c r="AC87" s="507">
        <f>AB87*AB28</f>
        <v>3.7200000000000002E-3</v>
      </c>
      <c r="AD87" s="97">
        <f t="shared" si="10"/>
        <v>0.50219999999999998</v>
      </c>
      <c r="AE87" s="243"/>
      <c r="AF87" s="243"/>
      <c r="AG87" s="97">
        <f t="shared" si="11"/>
        <v>0</v>
      </c>
      <c r="AH87" s="387"/>
      <c r="AI87" s="387"/>
      <c r="AJ87" s="513"/>
      <c r="AK87" s="387"/>
      <c r="AL87" s="387"/>
      <c r="AM87" s="97">
        <f t="shared" si="12"/>
        <v>0</v>
      </c>
      <c r="AN87" s="94"/>
      <c r="AO87" s="94"/>
      <c r="AP87" s="94"/>
      <c r="AQ87" s="94"/>
      <c r="AR87" s="94"/>
      <c r="AS87" s="94"/>
      <c r="AT87" s="158">
        <f t="shared" si="13"/>
        <v>3.7200000000000002E-3</v>
      </c>
      <c r="AU87" s="502">
        <v>135</v>
      </c>
      <c r="AV87" s="88">
        <f t="shared" si="14"/>
        <v>0.50219999999999998</v>
      </c>
    </row>
    <row r="88" spans="1:48" ht="39.950000000000003" customHeight="1">
      <c r="A88" s="337" t="s">
        <v>175</v>
      </c>
      <c r="B88" s="5"/>
      <c r="C88" s="108" t="s">
        <v>221</v>
      </c>
      <c r="D88" s="94"/>
      <c r="E88" s="94"/>
      <c r="F88" s="97"/>
      <c r="G88" s="94"/>
      <c r="H88" s="94"/>
      <c r="I88" s="97"/>
      <c r="J88" s="94"/>
      <c r="K88" s="94"/>
      <c r="L88" s="97"/>
      <c r="M88" s="94"/>
      <c r="N88" s="94"/>
      <c r="O88" s="97"/>
      <c r="P88" s="94"/>
      <c r="Q88" s="94"/>
      <c r="R88" s="97"/>
      <c r="S88" s="94"/>
      <c r="T88" s="94"/>
      <c r="U88" s="97"/>
      <c r="V88" s="94"/>
      <c r="W88" s="94"/>
      <c r="X88" s="97"/>
      <c r="Y88" s="94"/>
      <c r="Z88" s="94"/>
      <c r="AA88" s="97">
        <f t="shared" si="9"/>
        <v>0</v>
      </c>
      <c r="AB88" s="402"/>
      <c r="AC88" s="507"/>
      <c r="AD88" s="97">
        <f t="shared" si="10"/>
        <v>0</v>
      </c>
      <c r="AE88" s="243"/>
      <c r="AF88" s="243"/>
      <c r="AG88" s="97">
        <f t="shared" si="11"/>
        <v>0</v>
      </c>
      <c r="AH88" s="387"/>
      <c r="AI88" s="387"/>
      <c r="AJ88" s="513"/>
      <c r="AK88" s="387"/>
      <c r="AL88" s="387"/>
      <c r="AM88" s="97">
        <f t="shared" si="12"/>
        <v>0</v>
      </c>
      <c r="AN88" s="94"/>
      <c r="AO88" s="94"/>
      <c r="AP88" s="94"/>
      <c r="AQ88" s="94"/>
      <c r="AR88" s="94"/>
      <c r="AS88" s="94"/>
      <c r="AT88" s="158">
        <f t="shared" si="13"/>
        <v>0</v>
      </c>
      <c r="AU88" s="502"/>
      <c r="AV88" s="88">
        <f t="shared" si="14"/>
        <v>0</v>
      </c>
    </row>
    <row r="89" spans="1:48" ht="39.950000000000003" customHeight="1">
      <c r="A89" s="337" t="s">
        <v>50</v>
      </c>
      <c r="B89" s="5"/>
      <c r="C89" s="108" t="s">
        <v>221</v>
      </c>
      <c r="D89" s="94"/>
      <c r="E89" s="94"/>
      <c r="F89" s="97"/>
      <c r="G89" s="94"/>
      <c r="H89" s="94"/>
      <c r="I89" s="97"/>
      <c r="J89" s="94"/>
      <c r="K89" s="94"/>
      <c r="L89" s="97"/>
      <c r="M89" s="94"/>
      <c r="N89" s="94"/>
      <c r="O89" s="97"/>
      <c r="P89" s="94"/>
      <c r="Q89" s="94"/>
      <c r="R89" s="97"/>
      <c r="S89" s="94"/>
      <c r="T89" s="94"/>
      <c r="U89" s="97"/>
      <c r="V89" s="94"/>
      <c r="W89" s="94"/>
      <c r="X89" s="97"/>
      <c r="Y89" s="94"/>
      <c r="Z89" s="94"/>
      <c r="AA89" s="97">
        <f t="shared" si="9"/>
        <v>0</v>
      </c>
      <c r="AB89" s="402"/>
      <c r="AC89" s="507"/>
      <c r="AD89" s="97">
        <f t="shared" si="10"/>
        <v>0</v>
      </c>
      <c r="AE89" s="243"/>
      <c r="AF89" s="243"/>
      <c r="AG89" s="97">
        <f t="shared" si="11"/>
        <v>0</v>
      </c>
      <c r="AH89" s="387">
        <v>0.03</v>
      </c>
      <c r="AI89" s="387">
        <f>AH89*AH28</f>
        <v>0.06</v>
      </c>
      <c r="AJ89" s="513"/>
      <c r="AK89" s="387"/>
      <c r="AL89" s="387"/>
      <c r="AM89" s="97">
        <f t="shared" si="12"/>
        <v>0</v>
      </c>
      <c r="AN89" s="94"/>
      <c r="AO89" s="94"/>
      <c r="AP89" s="94"/>
      <c r="AQ89" s="94"/>
      <c r="AR89" s="94"/>
      <c r="AS89" s="94"/>
      <c r="AT89" s="159">
        <f t="shared" si="13"/>
        <v>0.06</v>
      </c>
      <c r="AU89" s="502">
        <v>40</v>
      </c>
      <c r="AV89" s="88">
        <f t="shared" si="14"/>
        <v>2.4</v>
      </c>
    </row>
    <row r="90" spans="1:48" ht="39.950000000000003" customHeight="1">
      <c r="A90" s="522" t="s">
        <v>220</v>
      </c>
      <c r="B90" s="8"/>
      <c r="C90" s="108" t="s">
        <v>221</v>
      </c>
      <c r="D90" s="95"/>
      <c r="E90" s="95"/>
      <c r="F90" s="97"/>
      <c r="G90" s="95"/>
      <c r="H90" s="95"/>
      <c r="I90" s="97"/>
      <c r="J90" s="95"/>
      <c r="K90" s="95"/>
      <c r="L90" s="97"/>
      <c r="M90" s="95"/>
      <c r="N90" s="95"/>
      <c r="O90" s="97"/>
      <c r="P90" s="95"/>
      <c r="Q90" s="95"/>
      <c r="R90" s="97"/>
      <c r="S90" s="95"/>
      <c r="T90" s="95"/>
      <c r="U90" s="97"/>
      <c r="V90" s="95"/>
      <c r="W90" s="95"/>
      <c r="X90" s="97"/>
      <c r="Y90" s="95"/>
      <c r="Z90" s="95"/>
      <c r="AA90" s="97">
        <f t="shared" si="9"/>
        <v>0</v>
      </c>
      <c r="AB90" s="403"/>
      <c r="AC90" s="508"/>
      <c r="AD90" s="97">
        <f t="shared" si="10"/>
        <v>0</v>
      </c>
      <c r="AE90" s="244"/>
      <c r="AF90" s="244"/>
      <c r="AG90" s="97">
        <f t="shared" si="11"/>
        <v>0</v>
      </c>
      <c r="AH90" s="449">
        <v>2.5000000000000001E-2</v>
      </c>
      <c r="AI90" s="449">
        <f>AH90*AH28</f>
        <v>0.05</v>
      </c>
      <c r="AJ90" s="513"/>
      <c r="AK90" s="449"/>
      <c r="AL90" s="449"/>
      <c r="AM90" s="97">
        <f t="shared" si="12"/>
        <v>0</v>
      </c>
      <c r="AN90" s="95"/>
      <c r="AO90" s="95"/>
      <c r="AP90" s="95"/>
      <c r="AQ90" s="95"/>
      <c r="AR90" s="95"/>
      <c r="AS90" s="95"/>
      <c r="AT90" s="158">
        <f t="shared" si="13"/>
        <v>0.05</v>
      </c>
      <c r="AU90" s="501">
        <v>50</v>
      </c>
      <c r="AV90" s="88">
        <f t="shared" si="14"/>
        <v>2.5</v>
      </c>
    </row>
    <row r="91" spans="1:48" ht="39.950000000000003" customHeight="1">
      <c r="A91" s="521" t="s">
        <v>282</v>
      </c>
      <c r="B91" s="8"/>
      <c r="C91" s="108" t="s">
        <v>221</v>
      </c>
      <c r="D91" s="95"/>
      <c r="E91" s="95"/>
      <c r="F91" s="97"/>
      <c r="G91" s="95"/>
      <c r="H91" s="95"/>
      <c r="I91" s="97"/>
      <c r="J91" s="95"/>
      <c r="K91" s="95"/>
      <c r="L91" s="97"/>
      <c r="M91" s="95"/>
      <c r="N91" s="95"/>
      <c r="O91" s="97"/>
      <c r="P91" s="95"/>
      <c r="Q91" s="95"/>
      <c r="R91" s="97"/>
      <c r="S91" s="95"/>
      <c r="T91" s="95"/>
      <c r="U91" s="97"/>
      <c r="V91" s="95"/>
      <c r="W91" s="95"/>
      <c r="X91" s="97"/>
      <c r="Y91" s="95"/>
      <c r="Z91" s="95"/>
      <c r="AA91" s="97">
        <f t="shared" si="9"/>
        <v>0</v>
      </c>
      <c r="AB91" s="403"/>
      <c r="AC91" s="508"/>
      <c r="AD91" s="97">
        <f t="shared" si="10"/>
        <v>0</v>
      </c>
      <c r="AE91" s="244"/>
      <c r="AF91" s="244"/>
      <c r="AG91" s="97">
        <f t="shared" si="11"/>
        <v>0</v>
      </c>
      <c r="AH91" s="449"/>
      <c r="AI91" s="449"/>
      <c r="AJ91" s="513"/>
      <c r="AK91" s="449"/>
      <c r="AL91" s="449"/>
      <c r="AM91" s="97">
        <f t="shared" si="12"/>
        <v>0</v>
      </c>
      <c r="AN91" s="95"/>
      <c r="AO91" s="95"/>
      <c r="AP91" s="95"/>
      <c r="AQ91" s="95"/>
      <c r="AR91" s="95"/>
      <c r="AS91" s="95"/>
      <c r="AT91" s="158">
        <f t="shared" si="13"/>
        <v>0</v>
      </c>
      <c r="AU91" s="501">
        <v>675</v>
      </c>
      <c r="AV91" s="88">
        <f t="shared" si="14"/>
        <v>0</v>
      </c>
    </row>
    <row r="92" spans="1:48" ht="39.950000000000003" customHeight="1">
      <c r="A92" s="522" t="s">
        <v>51</v>
      </c>
      <c r="B92" s="5"/>
      <c r="C92" s="108" t="s">
        <v>221</v>
      </c>
      <c r="D92" s="94"/>
      <c r="E92" s="94"/>
      <c r="F92" s="97"/>
      <c r="G92" s="94"/>
      <c r="H92" s="94"/>
      <c r="I92" s="97"/>
      <c r="J92" s="94"/>
      <c r="K92" s="94"/>
      <c r="L92" s="97"/>
      <c r="M92" s="94"/>
      <c r="N92" s="94"/>
      <c r="O92" s="97"/>
      <c r="P92" s="94"/>
      <c r="Q92" s="94"/>
      <c r="R92" s="97"/>
      <c r="S92" s="94"/>
      <c r="T92" s="94"/>
      <c r="U92" s="97"/>
      <c r="V92" s="94"/>
      <c r="W92" s="94"/>
      <c r="X92" s="97"/>
      <c r="Y92" s="94"/>
      <c r="Z92" s="94"/>
      <c r="AA92" s="97">
        <f t="shared" si="9"/>
        <v>0</v>
      </c>
      <c r="AB92" s="402"/>
      <c r="AC92" s="507"/>
      <c r="AD92" s="97">
        <f t="shared" si="10"/>
        <v>0</v>
      </c>
      <c r="AE92" s="243"/>
      <c r="AF92" s="243"/>
      <c r="AG92" s="97">
        <f t="shared" si="11"/>
        <v>0</v>
      </c>
      <c r="AH92" s="387"/>
      <c r="AI92" s="387"/>
      <c r="AJ92" s="513"/>
      <c r="AK92" s="387"/>
      <c r="AL92" s="387">
        <f>AK92*AK28</f>
        <v>0</v>
      </c>
      <c r="AM92" s="97">
        <f t="shared" si="12"/>
        <v>0</v>
      </c>
      <c r="AN92" s="94"/>
      <c r="AO92" s="94"/>
      <c r="AP92" s="94"/>
      <c r="AQ92" s="94"/>
      <c r="AR92" s="94"/>
      <c r="AS92" s="94"/>
      <c r="AT92" s="158">
        <f t="shared" si="13"/>
        <v>0</v>
      </c>
      <c r="AU92" s="502">
        <v>555</v>
      </c>
      <c r="AV92" s="88">
        <f t="shared" si="14"/>
        <v>0</v>
      </c>
    </row>
    <row r="93" spans="1:48" ht="39.950000000000003" customHeight="1">
      <c r="A93" s="522" t="s">
        <v>172</v>
      </c>
      <c r="B93" s="5"/>
      <c r="C93" s="108" t="s">
        <v>221</v>
      </c>
      <c r="D93" s="94"/>
      <c r="E93" s="94"/>
      <c r="F93" s="97"/>
      <c r="G93" s="94"/>
      <c r="H93" s="94"/>
      <c r="I93" s="97"/>
      <c r="J93" s="94"/>
      <c r="K93" s="94"/>
      <c r="L93" s="97"/>
      <c r="M93" s="94"/>
      <c r="N93" s="94"/>
      <c r="O93" s="97"/>
      <c r="P93" s="94"/>
      <c r="Q93" s="94"/>
      <c r="R93" s="97"/>
      <c r="S93" s="94"/>
      <c r="T93" s="94"/>
      <c r="U93" s="97"/>
      <c r="V93" s="94"/>
      <c r="W93" s="94"/>
      <c r="X93" s="97"/>
      <c r="Y93" s="94"/>
      <c r="Z93" s="94"/>
      <c r="AA93" s="97">
        <f t="shared" si="9"/>
        <v>0</v>
      </c>
      <c r="AB93" s="402">
        <v>5.0000000000000001E-4</v>
      </c>
      <c r="AC93" s="507">
        <f>AB93*AB28</f>
        <v>1E-3</v>
      </c>
      <c r="AD93" s="97">
        <f t="shared" si="10"/>
        <v>1.8000000000000002E-2</v>
      </c>
      <c r="AE93" s="243"/>
      <c r="AF93" s="243"/>
      <c r="AG93" s="97">
        <f t="shared" si="11"/>
        <v>0</v>
      </c>
      <c r="AH93" s="387"/>
      <c r="AI93" s="387"/>
      <c r="AJ93" s="513"/>
      <c r="AK93" s="519"/>
      <c r="AL93" s="387"/>
      <c r="AM93" s="97">
        <f t="shared" si="12"/>
        <v>0</v>
      </c>
      <c r="AN93" s="94"/>
      <c r="AO93" s="94"/>
      <c r="AP93" s="94"/>
      <c r="AQ93" s="94"/>
      <c r="AR93" s="94"/>
      <c r="AS93" s="94"/>
      <c r="AT93" s="160">
        <f t="shared" si="13"/>
        <v>1E-3</v>
      </c>
      <c r="AU93" s="502">
        <v>18</v>
      </c>
      <c r="AV93" s="96">
        <f t="shared" si="14"/>
        <v>1.8000000000000002E-2</v>
      </c>
    </row>
    <row r="94" spans="1:48" ht="39.950000000000003" customHeight="1">
      <c r="A94" s="522" t="s">
        <v>261</v>
      </c>
      <c r="B94" s="5"/>
      <c r="C94" s="108" t="s">
        <v>221</v>
      </c>
      <c r="D94" s="94"/>
      <c r="E94" s="94"/>
      <c r="F94" s="97"/>
      <c r="G94" s="94"/>
      <c r="H94" s="94"/>
      <c r="I94" s="97"/>
      <c r="J94" s="94"/>
      <c r="K94" s="94"/>
      <c r="L94" s="97"/>
      <c r="M94" s="94"/>
      <c r="N94" s="94"/>
      <c r="O94" s="97"/>
      <c r="P94" s="94"/>
      <c r="Q94" s="94"/>
      <c r="R94" s="97"/>
      <c r="S94" s="94"/>
      <c r="T94" s="94"/>
      <c r="U94" s="97"/>
      <c r="V94" s="94"/>
      <c r="W94" s="94"/>
      <c r="X94" s="97"/>
      <c r="Y94" s="94"/>
      <c r="Z94" s="94"/>
      <c r="AA94" s="97">
        <f t="shared" si="9"/>
        <v>0</v>
      </c>
      <c r="AB94" s="402"/>
      <c r="AC94" s="507"/>
      <c r="AD94" s="97"/>
      <c r="AE94" s="243"/>
      <c r="AF94" s="243"/>
      <c r="AG94" s="97"/>
      <c r="AH94" s="387"/>
      <c r="AI94" s="387"/>
      <c r="AJ94" s="513"/>
      <c r="AK94" s="387"/>
      <c r="AL94" s="387"/>
      <c r="AM94" s="97">
        <f t="shared" si="12"/>
        <v>0</v>
      </c>
      <c r="AN94" s="94"/>
      <c r="AO94" s="94"/>
      <c r="AP94" s="94"/>
      <c r="AQ94" s="94"/>
      <c r="AR94" s="94"/>
      <c r="AS94" s="94"/>
      <c r="AT94" s="341">
        <f t="shared" si="13"/>
        <v>0</v>
      </c>
      <c r="AU94" s="502"/>
      <c r="AV94" s="96">
        <f t="shared" si="14"/>
        <v>0</v>
      </c>
    </row>
    <row r="95" spans="1:48" ht="39.950000000000003" customHeight="1">
      <c r="A95" s="522" t="s">
        <v>253</v>
      </c>
      <c r="B95" s="5"/>
      <c r="C95" s="108" t="s">
        <v>221</v>
      </c>
      <c r="D95" s="94"/>
      <c r="E95" s="94"/>
      <c r="F95" s="97"/>
      <c r="G95" s="94"/>
      <c r="H95" s="94"/>
      <c r="I95" s="97"/>
      <c r="J95" s="94"/>
      <c r="K95" s="94"/>
      <c r="L95" s="97"/>
      <c r="M95" s="94"/>
      <c r="N95" s="94"/>
      <c r="O95" s="97"/>
      <c r="P95" s="94"/>
      <c r="Q95" s="94"/>
      <c r="R95" s="97"/>
      <c r="S95" s="94"/>
      <c r="T95" s="94"/>
      <c r="U95" s="97"/>
      <c r="V95" s="94"/>
      <c r="W95" s="94"/>
      <c r="X95" s="97"/>
      <c r="Y95" s="94"/>
      <c r="Z95" s="94"/>
      <c r="AA95" s="97">
        <f t="shared" si="9"/>
        <v>0</v>
      </c>
      <c r="AB95" s="511">
        <v>2.5000000000000001E-5</v>
      </c>
      <c r="AC95" s="507">
        <f>AB95*AB28</f>
        <v>5.0000000000000002E-5</v>
      </c>
      <c r="AD95" s="97"/>
      <c r="AE95" s="243"/>
      <c r="AF95" s="243"/>
      <c r="AG95" s="97"/>
      <c r="AH95" s="387"/>
      <c r="AI95" s="387"/>
      <c r="AJ95" s="513"/>
      <c r="AK95" s="519"/>
      <c r="AL95" s="387"/>
      <c r="AM95" s="97">
        <f t="shared" si="12"/>
        <v>0</v>
      </c>
      <c r="AN95" s="94"/>
      <c r="AO95" s="94"/>
      <c r="AP95" s="94"/>
      <c r="AQ95" s="94"/>
      <c r="AR95" s="94"/>
      <c r="AS95" s="94"/>
      <c r="AT95" s="341">
        <f t="shared" si="13"/>
        <v>5.0000000000000002E-5</v>
      </c>
      <c r="AU95" s="502">
        <v>720</v>
      </c>
      <c r="AV95" s="96">
        <f t="shared" si="14"/>
        <v>3.6000000000000004E-2</v>
      </c>
    </row>
    <row r="96" spans="1:48" ht="39.950000000000003" customHeight="1">
      <c r="A96" s="522" t="s">
        <v>357</v>
      </c>
      <c r="B96" s="5"/>
      <c r="C96" s="108" t="s">
        <v>221</v>
      </c>
      <c r="D96" s="94"/>
      <c r="E96" s="94"/>
      <c r="F96" s="97"/>
      <c r="G96" s="94"/>
      <c r="H96" s="94"/>
      <c r="I96" s="97"/>
      <c r="J96" s="94"/>
      <c r="K96" s="94"/>
      <c r="L96" s="97"/>
      <c r="M96" s="94"/>
      <c r="N96" s="94"/>
      <c r="O96" s="97"/>
      <c r="P96" s="94"/>
      <c r="Q96" s="94"/>
      <c r="R96" s="97"/>
      <c r="S96" s="94"/>
      <c r="T96" s="94"/>
      <c r="U96" s="97"/>
      <c r="V96" s="94"/>
      <c r="W96" s="94"/>
      <c r="X96" s="97"/>
      <c r="Y96" s="94"/>
      <c r="Z96" s="94"/>
      <c r="AA96" s="97"/>
      <c r="AB96" s="402">
        <v>1.6E-2</v>
      </c>
      <c r="AC96" s="507">
        <f>AB96*AB28</f>
        <v>3.2000000000000001E-2</v>
      </c>
      <c r="AD96" s="97"/>
      <c r="AE96" s="243"/>
      <c r="AF96" s="243"/>
      <c r="AG96" s="97"/>
      <c r="AH96" s="387"/>
      <c r="AI96" s="387"/>
      <c r="AJ96" s="513"/>
      <c r="AK96" s="520"/>
      <c r="AL96" s="387"/>
      <c r="AM96" s="97"/>
      <c r="AN96" s="94"/>
      <c r="AO96" s="94"/>
      <c r="AP96" s="94"/>
      <c r="AQ96" s="94"/>
      <c r="AR96" s="94"/>
      <c r="AS96" s="94"/>
      <c r="AT96" s="160">
        <f t="shared" si="13"/>
        <v>3.2000000000000001E-2</v>
      </c>
      <c r="AU96" s="502">
        <v>37.5</v>
      </c>
      <c r="AV96" s="96">
        <f t="shared" si="14"/>
        <v>1.2</v>
      </c>
    </row>
    <row r="97" spans="1:48" ht="39.950000000000003" customHeight="1">
      <c r="A97" s="522" t="s">
        <v>281</v>
      </c>
      <c r="B97" s="5"/>
      <c r="C97" s="108" t="s">
        <v>221</v>
      </c>
      <c r="D97" s="94"/>
      <c r="E97" s="94"/>
      <c r="F97" s="97"/>
      <c r="G97" s="94"/>
      <c r="H97" s="94"/>
      <c r="I97" s="97"/>
      <c r="J97" s="94"/>
      <c r="K97" s="94"/>
      <c r="L97" s="97"/>
      <c r="M97" s="94"/>
      <c r="N97" s="94"/>
      <c r="O97" s="97"/>
      <c r="P97" s="94"/>
      <c r="Q97" s="94"/>
      <c r="R97" s="97"/>
      <c r="S97" s="94"/>
      <c r="T97" s="94"/>
      <c r="U97" s="97"/>
      <c r="V97" s="94"/>
      <c r="W97" s="94"/>
      <c r="X97" s="97"/>
      <c r="Y97" s="94"/>
      <c r="Z97" s="94"/>
      <c r="AA97" s="97"/>
      <c r="AB97" s="402">
        <v>1E-3</v>
      </c>
      <c r="AC97" s="507">
        <f>AB97*AB28</f>
        <v>2E-3</v>
      </c>
      <c r="AD97" s="97"/>
      <c r="AE97" s="243"/>
      <c r="AF97" s="243"/>
      <c r="AG97" s="97"/>
      <c r="AH97" s="387"/>
      <c r="AI97" s="387"/>
      <c r="AJ97" s="513"/>
      <c r="AK97" s="520"/>
      <c r="AL97" s="387"/>
      <c r="AM97" s="97"/>
      <c r="AN97" s="94"/>
      <c r="AO97" s="94"/>
      <c r="AP97" s="94"/>
      <c r="AQ97" s="94"/>
      <c r="AR97" s="94"/>
      <c r="AS97" s="94"/>
      <c r="AT97" s="341">
        <f t="shared" si="13"/>
        <v>2E-3</v>
      </c>
      <c r="AU97" s="502">
        <v>810</v>
      </c>
      <c r="AV97" s="96">
        <f t="shared" si="14"/>
        <v>1.62</v>
      </c>
    </row>
    <row r="98" spans="1:48" ht="39.950000000000003" customHeight="1">
      <c r="A98" s="522" t="s">
        <v>262</v>
      </c>
      <c r="B98" s="5"/>
      <c r="C98" s="108" t="s">
        <v>221</v>
      </c>
      <c r="D98" s="94"/>
      <c r="E98" s="94"/>
      <c r="F98" s="97"/>
      <c r="G98" s="94"/>
      <c r="H98" s="94"/>
      <c r="I98" s="97"/>
      <c r="J98" s="94"/>
      <c r="K98" s="94"/>
      <c r="L98" s="97"/>
      <c r="M98" s="94"/>
      <c r="N98" s="94"/>
      <c r="O98" s="97"/>
      <c r="P98" s="94"/>
      <c r="Q98" s="94"/>
      <c r="R98" s="97"/>
      <c r="S98" s="94"/>
      <c r="T98" s="94"/>
      <c r="U98" s="97"/>
      <c r="V98" s="94"/>
      <c r="W98" s="94"/>
      <c r="X98" s="97"/>
      <c r="Y98" s="94"/>
      <c r="Z98" s="94"/>
      <c r="AA98" s="97"/>
      <c r="AB98" s="402"/>
      <c r="AC98" s="507"/>
      <c r="AD98" s="97"/>
      <c r="AE98" s="243"/>
      <c r="AF98" s="243"/>
      <c r="AG98" s="97"/>
      <c r="AH98" s="387"/>
      <c r="AI98" s="387"/>
      <c r="AJ98" s="513"/>
      <c r="AK98" s="520"/>
      <c r="AL98" s="387"/>
      <c r="AM98" s="97"/>
      <c r="AN98" s="94"/>
      <c r="AO98" s="94"/>
      <c r="AP98" s="94"/>
      <c r="AQ98" s="94"/>
      <c r="AR98" s="94"/>
      <c r="AS98" s="94"/>
      <c r="AT98" s="341">
        <f t="shared" si="13"/>
        <v>0</v>
      </c>
      <c r="AU98" s="502">
        <v>225</v>
      </c>
      <c r="AV98" s="96">
        <f t="shared" si="14"/>
        <v>0</v>
      </c>
    </row>
    <row r="99" spans="1:48" ht="39.950000000000003" customHeight="1">
      <c r="A99" s="524"/>
      <c r="B99" s="5"/>
      <c r="C99" s="5"/>
      <c r="D99" s="94"/>
      <c r="E99" s="94"/>
      <c r="F99" s="97"/>
      <c r="G99" s="94"/>
      <c r="H99" s="94"/>
      <c r="I99" s="97"/>
      <c r="J99" s="94"/>
      <c r="K99" s="94"/>
      <c r="L99" s="97"/>
      <c r="M99" s="94"/>
      <c r="N99" s="94"/>
      <c r="O99" s="94"/>
      <c r="P99" s="94"/>
      <c r="Q99" s="94"/>
      <c r="R99" s="97"/>
      <c r="S99" s="94"/>
      <c r="T99" s="94"/>
      <c r="U99" s="97"/>
      <c r="V99" s="94"/>
      <c r="W99" s="94"/>
      <c r="X99" s="97"/>
      <c r="Y99" s="94"/>
      <c r="Z99" s="94"/>
      <c r="AA99" s="97">
        <f>SUM(AA62:AA93)+AA54</f>
        <v>0</v>
      </c>
      <c r="AB99" s="402"/>
      <c r="AC99" s="507"/>
      <c r="AD99" s="97">
        <f>SUM(AD62:AD93)+AD54</f>
        <v>52.887997200000001</v>
      </c>
      <c r="AE99" s="94"/>
      <c r="AF99" s="94"/>
      <c r="AG99" s="97">
        <f>SUM(AG62:AG93)+AG54</f>
        <v>0</v>
      </c>
      <c r="AH99" s="387"/>
      <c r="AI99" s="387"/>
      <c r="AJ99" s="513">
        <f>SUM(AJ62:AJ98)+AJ54</f>
        <v>0</v>
      </c>
      <c r="AK99" s="387"/>
      <c r="AL99" s="387"/>
      <c r="AM99" s="97">
        <f>SUM(AM62:AM93)+AM54</f>
        <v>25.200000000000003</v>
      </c>
      <c r="AN99" s="94"/>
      <c r="AO99" s="94"/>
      <c r="AP99" s="94"/>
      <c r="AQ99" s="94"/>
      <c r="AR99" s="94"/>
      <c r="AS99" s="94"/>
      <c r="AT99" s="107"/>
      <c r="AU99" s="502"/>
      <c r="AV99" s="96"/>
    </row>
    <row r="100" spans="1:48" ht="39.950000000000003" customHeight="1">
      <c r="A100" s="524"/>
      <c r="B100" s="5"/>
      <c r="C100" s="5"/>
      <c r="D100" s="5"/>
      <c r="E100" s="5"/>
      <c r="F100" s="108" t="e">
        <f>F99/D28</f>
        <v>#DIV/0!</v>
      </c>
      <c r="G100" s="108"/>
      <c r="H100" s="108"/>
      <c r="I100" s="108" t="e">
        <f>I99/G28</f>
        <v>#DIV/0!</v>
      </c>
      <c r="J100" s="108"/>
      <c r="K100" s="108"/>
      <c r="L100" s="108" t="e">
        <f>L99/J28</f>
        <v>#DIV/0!</v>
      </c>
      <c r="M100" s="108"/>
      <c r="N100" s="108"/>
      <c r="O100" s="108" t="e">
        <f>O99/M28</f>
        <v>#DIV/0!</v>
      </c>
      <c r="P100" s="108"/>
      <c r="Q100" s="108"/>
      <c r="R100" s="94" t="e">
        <f>R99/P28</f>
        <v>#DIV/0!</v>
      </c>
      <c r="S100" s="108"/>
      <c r="T100" s="108"/>
      <c r="U100" s="94" t="e">
        <f>U99/S28</f>
        <v>#DIV/0!</v>
      </c>
      <c r="V100" s="108"/>
      <c r="W100" s="108"/>
      <c r="X100" s="108" t="e">
        <f>X99/V28</f>
        <v>#DIV/0!</v>
      </c>
      <c r="Y100" s="108"/>
      <c r="Z100" s="108"/>
      <c r="AA100" s="108" t="e">
        <f>AA99/Y28</f>
        <v>#DIV/0!</v>
      </c>
      <c r="AB100" s="402"/>
      <c r="AC100" s="507"/>
      <c r="AD100" s="108">
        <f>AD99/AB28</f>
        <v>26.4439986</v>
      </c>
      <c r="AE100" s="108"/>
      <c r="AF100" s="108"/>
      <c r="AG100" s="94" t="e">
        <f>AG99/AE28</f>
        <v>#DIV/0!</v>
      </c>
      <c r="AH100" s="387"/>
      <c r="AI100" s="387"/>
      <c r="AJ100" s="387">
        <f>AJ99/AH28</f>
        <v>0</v>
      </c>
      <c r="AK100" s="387"/>
      <c r="AL100" s="387"/>
      <c r="AM100" s="108">
        <f>AM99/AK28</f>
        <v>12.600000000000001</v>
      </c>
      <c r="AN100" s="108"/>
      <c r="AO100" s="108"/>
      <c r="AP100" s="108"/>
      <c r="AQ100" s="5"/>
      <c r="AR100" s="5"/>
      <c r="AS100" s="5"/>
      <c r="AT100" s="96"/>
      <c r="AU100" s="502"/>
      <c r="AV100" s="132">
        <f>SUM(AV30:AV98)</f>
        <v>85.843997200000004</v>
      </c>
    </row>
    <row r="101" spans="1:48">
      <c r="AM101" s="111"/>
    </row>
    <row r="102" spans="1:48" ht="18">
      <c r="A102" s="59" t="s">
        <v>74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 t="s">
        <v>429</v>
      </c>
      <c r="AA102" s="106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8" ht="18">
      <c r="A103" s="59" t="s">
        <v>73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 t="s">
        <v>54</v>
      </c>
      <c r="AA103" s="106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8" ht="18">
      <c r="A104" s="59" t="s">
        <v>444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9" t="s">
        <v>430</v>
      </c>
      <c r="AA104" s="106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8" ht="18">
      <c r="A105" s="59" t="s">
        <v>58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9" t="s">
        <v>54</v>
      </c>
      <c r="AA105" s="106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8" ht="18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8" ht="18">
      <c r="A107" s="58" t="s">
        <v>424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  <row r="109" spans="1:48" ht="18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U109" s="110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topLeftCell="A40" zoomScale="30" zoomScaleNormal="30" zoomScaleSheetLayoutView="20" workbookViewId="0">
      <selection activeCell="AU61" sqref="AU61:AU99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5" t="s">
        <v>1</v>
      </c>
      <c r="B1" s="255"/>
      <c r="C1" s="255"/>
      <c r="D1" s="255"/>
      <c r="E1" s="255"/>
      <c r="F1" s="255"/>
      <c r="G1" s="255"/>
      <c r="H1" s="255"/>
      <c r="I1" s="236"/>
      <c r="J1" s="236"/>
      <c r="K1" s="236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5" t="s">
        <v>242</v>
      </c>
      <c r="B2" s="255"/>
      <c r="C2" s="255"/>
      <c r="D2" s="255"/>
      <c r="E2" s="255"/>
      <c r="F2" s="255"/>
      <c r="G2" s="255"/>
      <c r="H2" s="255"/>
      <c r="I2" s="236"/>
      <c r="J2" s="236"/>
      <c r="K2" s="236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45">
      <c r="A3" s="254" t="s">
        <v>2</v>
      </c>
      <c r="B3" s="255"/>
      <c r="C3" s="255"/>
      <c r="D3" s="255"/>
      <c r="E3" s="255"/>
      <c r="F3" s="255"/>
      <c r="G3" s="256"/>
      <c r="H3" s="255"/>
      <c r="I3" s="236"/>
      <c r="J3" s="236"/>
      <c r="K3" s="236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8"/>
      <c r="AC3" s="258" t="s">
        <v>304</v>
      </c>
      <c r="AD3" s="258"/>
      <c r="AE3" s="259"/>
      <c r="AF3" s="260"/>
      <c r="AG3" s="260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3"/>
      <c r="AT3" s="263"/>
      <c r="AU3" s="43"/>
      <c r="AV3" s="41"/>
    </row>
    <row r="4" spans="1:48" ht="33">
      <c r="A4" s="257" t="s">
        <v>428</v>
      </c>
      <c r="B4" s="257"/>
      <c r="C4" s="257"/>
      <c r="D4" s="257"/>
      <c r="E4" s="257"/>
      <c r="F4" s="257"/>
      <c r="G4" s="257"/>
      <c r="H4" s="257"/>
      <c r="I4" s="238"/>
      <c r="J4" s="238"/>
      <c r="K4" s="238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80"/>
      <c r="AR4" s="80"/>
      <c r="AS4" s="80"/>
      <c r="AT4" s="81"/>
      <c r="AU4" s="40"/>
      <c r="AV4" s="41"/>
    </row>
    <row r="5" spans="1:48" ht="33.75" thickBot="1">
      <c r="A5" s="257"/>
      <c r="B5" s="257"/>
      <c r="C5" s="257"/>
      <c r="D5" s="257"/>
      <c r="E5" s="257"/>
      <c r="F5" s="257"/>
      <c r="G5" s="257"/>
      <c r="H5" s="257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5" t="s">
        <v>64</v>
      </c>
      <c r="B6" s="785"/>
      <c r="C6" s="785"/>
      <c r="D6" s="786"/>
      <c r="E6" s="787" t="s">
        <v>56</v>
      </c>
      <c r="F6" s="785"/>
      <c r="G6" s="785"/>
      <c r="H6" s="786"/>
      <c r="I6" s="200"/>
      <c r="J6" s="787" t="s">
        <v>89</v>
      </c>
      <c r="K6" s="785"/>
      <c r="L6" s="785"/>
      <c r="M6" s="786"/>
      <c r="N6" s="787" t="s">
        <v>87</v>
      </c>
      <c r="O6" s="785"/>
      <c r="P6" s="785"/>
      <c r="Q6" s="786"/>
      <c r="R6" s="200"/>
      <c r="S6" s="201"/>
      <c r="T6" s="202"/>
      <c r="U6" s="202"/>
      <c r="V6" s="203"/>
      <c r="W6" s="201"/>
      <c r="X6" s="202"/>
      <c r="Y6" s="203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788" t="s">
        <v>65</v>
      </c>
      <c r="B7" s="788"/>
      <c r="C7" s="788"/>
      <c r="D7" s="789"/>
      <c r="E7" s="790" t="s">
        <v>55</v>
      </c>
      <c r="F7" s="791"/>
      <c r="G7" s="791"/>
      <c r="H7" s="792"/>
      <c r="I7" s="84"/>
      <c r="J7" s="790" t="s">
        <v>12</v>
      </c>
      <c r="K7" s="791"/>
      <c r="L7" s="791"/>
      <c r="M7" s="792"/>
      <c r="N7" s="790" t="s">
        <v>15</v>
      </c>
      <c r="O7" s="791"/>
      <c r="P7" s="791"/>
      <c r="Q7" s="792"/>
      <c r="R7" s="84"/>
      <c r="S7" s="790" t="s">
        <v>14</v>
      </c>
      <c r="T7" s="791"/>
      <c r="U7" s="791"/>
      <c r="V7" s="792"/>
      <c r="W7" s="790" t="s">
        <v>84</v>
      </c>
      <c r="X7" s="791"/>
      <c r="Y7" s="792"/>
      <c r="Z7" s="91"/>
      <c r="AA7" s="91"/>
      <c r="AB7" s="238" t="s">
        <v>224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7" t="s">
        <v>236</v>
      </c>
      <c r="AP7" s="237" t="s">
        <v>81</v>
      </c>
      <c r="AQ7" s="85"/>
      <c r="AR7" s="85"/>
      <c r="AS7" s="85"/>
      <c r="AT7" s="47" t="s">
        <v>37</v>
      </c>
      <c r="AU7" s="41"/>
      <c r="AV7" s="41"/>
    </row>
    <row r="8" spans="1:48" ht="27">
      <c r="A8" s="204" t="s">
        <v>66</v>
      </c>
      <c r="B8" s="787" t="s">
        <v>68</v>
      </c>
      <c r="C8" s="785"/>
      <c r="D8" s="786"/>
      <c r="E8" s="790" t="s">
        <v>60</v>
      </c>
      <c r="F8" s="791"/>
      <c r="G8" s="791"/>
      <c r="H8" s="792"/>
      <c r="I8" s="84"/>
      <c r="J8" s="790" t="s">
        <v>71</v>
      </c>
      <c r="K8" s="791"/>
      <c r="L8" s="791"/>
      <c r="M8" s="792"/>
      <c r="N8" s="790" t="s">
        <v>88</v>
      </c>
      <c r="O8" s="791"/>
      <c r="P8" s="791"/>
      <c r="Q8" s="792"/>
      <c r="R8" s="84"/>
      <c r="S8" s="790" t="s">
        <v>61</v>
      </c>
      <c r="T8" s="791"/>
      <c r="U8" s="791"/>
      <c r="V8" s="792"/>
      <c r="W8" s="790" t="s">
        <v>85</v>
      </c>
      <c r="X8" s="791"/>
      <c r="Y8" s="792"/>
      <c r="Z8" s="91"/>
      <c r="AA8" s="91"/>
      <c r="AB8" s="238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85"/>
      <c r="AR8" s="85"/>
      <c r="AS8" s="85"/>
      <c r="AT8" s="48"/>
      <c r="AU8" s="41"/>
      <c r="AV8" s="41"/>
    </row>
    <row r="9" spans="1:48" ht="27">
      <c r="A9" s="205" t="s">
        <v>67</v>
      </c>
      <c r="B9" s="790" t="s">
        <v>69</v>
      </c>
      <c r="C9" s="791"/>
      <c r="D9" s="792"/>
      <c r="E9" s="790" t="s">
        <v>59</v>
      </c>
      <c r="F9" s="791"/>
      <c r="G9" s="791"/>
      <c r="H9" s="792"/>
      <c r="I9" s="84"/>
      <c r="J9" s="790" t="s">
        <v>13</v>
      </c>
      <c r="K9" s="791"/>
      <c r="L9" s="791"/>
      <c r="M9" s="792"/>
      <c r="N9" s="790" t="s">
        <v>59</v>
      </c>
      <c r="O9" s="791"/>
      <c r="P9" s="791"/>
      <c r="Q9" s="792"/>
      <c r="R9" s="84"/>
      <c r="S9" s="206"/>
      <c r="T9" s="82" t="s">
        <v>59</v>
      </c>
      <c r="U9" s="82"/>
      <c r="V9" s="82"/>
      <c r="W9" s="790" t="s">
        <v>86</v>
      </c>
      <c r="X9" s="791"/>
      <c r="Y9" s="792"/>
      <c r="Z9" s="91"/>
      <c r="AA9" s="91"/>
      <c r="AB9" s="238"/>
      <c r="AC9" s="235"/>
      <c r="AD9" s="235"/>
      <c r="AE9" s="235"/>
      <c r="AF9" s="238" t="s">
        <v>427</v>
      </c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6"/>
      <c r="AR9" s="6"/>
      <c r="AS9" s="6" t="s">
        <v>80</v>
      </c>
      <c r="AT9" s="223" t="s">
        <v>422</v>
      </c>
      <c r="AU9" s="41"/>
      <c r="AV9" s="41"/>
    </row>
    <row r="10" spans="1:48" ht="27">
      <c r="A10" s="207"/>
      <c r="B10" s="796" t="s">
        <v>70</v>
      </c>
      <c r="C10" s="788"/>
      <c r="D10" s="789"/>
      <c r="E10" s="208"/>
      <c r="F10" s="208"/>
      <c r="G10" s="82"/>
      <c r="H10" s="209"/>
      <c r="I10" s="210"/>
      <c r="J10" s="82"/>
      <c r="K10" s="82"/>
      <c r="L10" s="82"/>
      <c r="M10" s="209"/>
      <c r="N10" s="796"/>
      <c r="O10" s="788"/>
      <c r="P10" s="788"/>
      <c r="Q10" s="789"/>
      <c r="R10" s="84"/>
      <c r="S10" s="206"/>
      <c r="T10" s="82"/>
      <c r="U10" s="82"/>
      <c r="V10" s="82"/>
      <c r="W10" s="206"/>
      <c r="X10" s="82"/>
      <c r="Y10" s="207"/>
      <c r="Z10" s="58"/>
      <c r="AA10" s="58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85"/>
      <c r="AR10" s="85"/>
      <c r="AS10" s="85"/>
      <c r="AT10" s="50"/>
      <c r="AU10" s="40"/>
      <c r="AV10" s="40"/>
    </row>
    <row r="11" spans="1:48" ht="27.75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3">
        <v>7</v>
      </c>
      <c r="X11" s="794"/>
      <c r="Y11" s="795"/>
      <c r="Z11" s="91"/>
      <c r="AA11" s="91"/>
      <c r="AB11" s="238"/>
      <c r="AC11" s="238" t="s">
        <v>90</v>
      </c>
      <c r="AD11" s="238"/>
      <c r="AE11" s="238"/>
      <c r="AF11" s="236"/>
      <c r="AG11" s="236"/>
      <c r="AH11" s="238"/>
      <c r="AI11" s="238"/>
      <c r="AJ11" s="238"/>
      <c r="AK11" s="238"/>
      <c r="AL11" s="238"/>
      <c r="AM11" s="238"/>
      <c r="AN11" s="238"/>
      <c r="AO11" s="238"/>
      <c r="AP11" s="238"/>
      <c r="AQ11" s="6"/>
      <c r="AR11" s="6" t="s">
        <v>82</v>
      </c>
      <c r="AS11" s="85"/>
      <c r="AT11" s="223" t="s">
        <v>92</v>
      </c>
      <c r="AU11" s="41"/>
      <c r="AV11" s="41"/>
    </row>
    <row r="12" spans="1:48" ht="34.5" thickBot="1">
      <c r="A12" s="51"/>
      <c r="B12" s="854"/>
      <c r="C12" s="855"/>
      <c r="D12" s="856"/>
      <c r="E12" s="847">
        <v>42.14</v>
      </c>
      <c r="F12" s="848"/>
      <c r="G12" s="848"/>
      <c r="H12" s="849"/>
      <c r="I12" s="376"/>
      <c r="J12" s="847" t="s">
        <v>276</v>
      </c>
      <c r="K12" s="848"/>
      <c r="L12" s="265"/>
      <c r="M12" s="266">
        <v>27</v>
      </c>
      <c r="N12" s="850">
        <f>M12*E12</f>
        <v>1137.78</v>
      </c>
      <c r="O12" s="851"/>
      <c r="P12" s="851"/>
      <c r="Q12" s="852"/>
      <c r="R12" s="264"/>
      <c r="S12" s="847">
        <f>Лист2!F51</f>
        <v>0</v>
      </c>
      <c r="T12" s="848"/>
      <c r="U12" s="848"/>
      <c r="V12" s="849"/>
      <c r="W12" s="857"/>
      <c r="X12" s="858"/>
      <c r="Y12" s="859"/>
      <c r="Z12" s="91"/>
      <c r="AA12" s="91"/>
      <c r="AB12" s="238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85"/>
      <c r="AR12" s="85"/>
      <c r="AS12" s="85"/>
      <c r="AT12" s="48"/>
      <c r="AU12" s="41"/>
      <c r="AV12" s="41"/>
    </row>
    <row r="13" spans="1:48" ht="34.5" thickBot="1">
      <c r="A13" s="52"/>
      <c r="B13" s="843"/>
      <c r="C13" s="844"/>
      <c r="D13" s="845"/>
      <c r="E13" s="835">
        <v>57.86</v>
      </c>
      <c r="F13" s="836"/>
      <c r="G13" s="836"/>
      <c r="H13" s="846"/>
      <c r="I13" s="377"/>
      <c r="J13" s="835" t="s">
        <v>275</v>
      </c>
      <c r="K13" s="836"/>
      <c r="L13" s="267"/>
      <c r="M13" s="268">
        <v>32</v>
      </c>
      <c r="N13" s="850">
        <f>M13*E13</f>
        <v>1851.52</v>
      </c>
      <c r="O13" s="851"/>
      <c r="P13" s="851"/>
      <c r="Q13" s="852"/>
      <c r="R13" s="269"/>
      <c r="S13" s="835">
        <f>Лист2!F53</f>
        <v>0</v>
      </c>
      <c r="T13" s="836"/>
      <c r="U13" s="836"/>
      <c r="V13" s="846"/>
      <c r="W13" s="840"/>
      <c r="X13" s="841"/>
      <c r="Y13" s="853"/>
      <c r="Z13" s="91"/>
      <c r="AA13" s="91"/>
      <c r="AB13" s="238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40"/>
      <c r="AR13" s="40"/>
      <c r="AS13" s="40"/>
      <c r="AT13" s="48"/>
      <c r="AU13" s="41"/>
      <c r="AV13" s="41"/>
    </row>
    <row r="14" spans="1:48" ht="33.75">
      <c r="A14" s="53"/>
      <c r="B14" s="843"/>
      <c r="C14" s="844"/>
      <c r="D14" s="845"/>
      <c r="E14" s="835"/>
      <c r="F14" s="836"/>
      <c r="G14" s="836"/>
      <c r="H14" s="846"/>
      <c r="I14" s="267"/>
      <c r="J14" s="835"/>
      <c r="K14" s="836"/>
      <c r="L14" s="270"/>
      <c r="M14" s="271"/>
      <c r="N14" s="847"/>
      <c r="O14" s="848"/>
      <c r="P14" s="848"/>
      <c r="Q14" s="849"/>
      <c r="R14" s="269"/>
      <c r="S14" s="837"/>
      <c r="T14" s="838"/>
      <c r="U14" s="838"/>
      <c r="V14" s="839"/>
      <c r="W14" s="840"/>
      <c r="X14" s="841"/>
      <c r="Y14" s="842"/>
      <c r="Z14" s="91"/>
      <c r="AA14" s="91"/>
      <c r="AB14" s="238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40"/>
      <c r="AR14" s="40"/>
      <c r="AS14" s="40"/>
      <c r="AT14" s="48"/>
      <c r="AU14" s="41"/>
      <c r="AV14" s="41"/>
    </row>
    <row r="15" spans="1:48" ht="33.75">
      <c r="A15" s="54"/>
      <c r="B15" s="843"/>
      <c r="C15" s="844"/>
      <c r="D15" s="845"/>
      <c r="E15" s="835"/>
      <c r="F15" s="836"/>
      <c r="G15" s="836"/>
      <c r="H15" s="846"/>
      <c r="I15" s="272"/>
      <c r="J15" s="835"/>
      <c r="K15" s="836"/>
      <c r="L15" s="267"/>
      <c r="M15" s="268"/>
      <c r="N15" s="835"/>
      <c r="O15" s="836"/>
      <c r="P15" s="836"/>
      <c r="Q15" s="836"/>
      <c r="R15" s="272"/>
      <c r="S15" s="837"/>
      <c r="T15" s="838"/>
      <c r="U15" s="838"/>
      <c r="V15" s="839"/>
      <c r="W15" s="840"/>
      <c r="X15" s="841"/>
      <c r="Y15" s="842"/>
      <c r="Z15" s="91"/>
      <c r="AA15" s="91"/>
      <c r="AB15" s="238"/>
      <c r="AC15" s="238" t="s">
        <v>91</v>
      </c>
      <c r="AD15" s="238"/>
      <c r="AE15" s="238"/>
      <c r="AF15" s="236"/>
      <c r="AG15" s="236"/>
      <c r="AH15" s="238"/>
      <c r="AI15" s="238"/>
      <c r="AJ15" s="238"/>
      <c r="AK15" s="238"/>
      <c r="AL15" s="238"/>
      <c r="AM15" s="238"/>
      <c r="AN15" s="238"/>
      <c r="AO15" s="238"/>
      <c r="AP15" s="238"/>
      <c r="AQ15" s="41"/>
      <c r="AR15" s="55"/>
      <c r="AS15" s="40"/>
      <c r="AT15" s="49"/>
      <c r="AU15" s="41"/>
      <c r="AV15" s="41"/>
    </row>
    <row r="16" spans="1:48" ht="33.75">
      <c r="A16" s="54"/>
      <c r="B16" s="843"/>
      <c r="C16" s="844"/>
      <c r="D16" s="845"/>
      <c r="E16" s="835"/>
      <c r="F16" s="836"/>
      <c r="G16" s="836"/>
      <c r="H16" s="846"/>
      <c r="I16" s="272"/>
      <c r="J16" s="835"/>
      <c r="K16" s="836"/>
      <c r="L16" s="267"/>
      <c r="M16" s="268"/>
      <c r="N16" s="835"/>
      <c r="O16" s="836"/>
      <c r="P16" s="836"/>
      <c r="Q16" s="836"/>
      <c r="R16" s="272"/>
      <c r="S16" s="835"/>
      <c r="T16" s="836"/>
      <c r="U16" s="836"/>
      <c r="V16" s="846"/>
      <c r="W16" s="840"/>
      <c r="X16" s="841"/>
      <c r="Y16" s="842"/>
      <c r="Z16" s="91"/>
      <c r="AA16" s="91"/>
      <c r="AB16" s="238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40"/>
      <c r="AR16" s="40"/>
      <c r="AS16" s="40"/>
      <c r="AT16" s="48"/>
      <c r="AU16" s="41"/>
      <c r="AV16" s="41"/>
    </row>
    <row r="17" spans="1:48" ht="34.5" thickBot="1">
      <c r="A17" s="56"/>
      <c r="B17" s="832"/>
      <c r="C17" s="833"/>
      <c r="D17" s="834"/>
      <c r="E17" s="817"/>
      <c r="F17" s="818"/>
      <c r="G17" s="818"/>
      <c r="H17" s="819"/>
      <c r="I17" s="273"/>
      <c r="J17" s="817" t="s">
        <v>104</v>
      </c>
      <c r="K17" s="818"/>
      <c r="L17" s="270"/>
      <c r="M17" s="271">
        <f>M12+M13+M14</f>
        <v>59</v>
      </c>
      <c r="N17" s="835"/>
      <c r="O17" s="836"/>
      <c r="P17" s="836"/>
      <c r="Q17" s="836"/>
      <c r="R17" s="274"/>
      <c r="S17" s="837">
        <f>Лист2!F52+Лист2!F54</f>
        <v>0</v>
      </c>
      <c r="T17" s="838"/>
      <c r="U17" s="838"/>
      <c r="V17" s="839"/>
      <c r="W17" s="840"/>
      <c r="X17" s="841"/>
      <c r="Y17" s="842"/>
      <c r="Z17" s="91"/>
      <c r="AA17" s="91"/>
      <c r="AB17" s="238"/>
      <c r="AC17" s="238" t="s">
        <v>426</v>
      </c>
      <c r="AD17" s="238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4"/>
      <c r="F18" s="274"/>
      <c r="G18" s="274"/>
      <c r="H18" s="274"/>
      <c r="I18" s="274"/>
      <c r="J18" s="274"/>
      <c r="K18" s="274" t="s">
        <v>93</v>
      </c>
      <c r="L18" s="274"/>
      <c r="M18" s="275">
        <f>M15+M16+M17</f>
        <v>59</v>
      </c>
      <c r="N18" s="817">
        <f>SUM(N12:Q17)</f>
        <v>2989.3</v>
      </c>
      <c r="O18" s="818"/>
      <c r="P18" s="818"/>
      <c r="Q18" s="819"/>
      <c r="R18" s="276"/>
      <c r="S18" s="820">
        <f>AV99</f>
        <v>5231.8931400000019</v>
      </c>
      <c r="T18" s="821"/>
      <c r="U18" s="821"/>
      <c r="V18" s="822"/>
      <c r="W18" s="823"/>
      <c r="X18" s="824"/>
      <c r="Y18" s="825"/>
      <c r="Z18" s="91"/>
      <c r="AA18" s="91"/>
      <c r="AB18" s="238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8"/>
      <c r="AC19" s="238"/>
      <c r="AD19" s="238"/>
      <c r="AE19" s="238"/>
      <c r="AF19" s="236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11"/>
      <c r="AR20" s="11"/>
      <c r="AS20" s="21"/>
      <c r="AT20" s="601" t="s">
        <v>8</v>
      </c>
      <c r="AU20" s="602"/>
      <c r="AV20" s="6"/>
    </row>
    <row r="21" spans="1:48" ht="14.25">
      <c r="A21" s="12"/>
      <c r="B21" s="14"/>
      <c r="C21" s="4" t="s">
        <v>76</v>
      </c>
      <c r="D21" s="826" t="s">
        <v>18</v>
      </c>
      <c r="E21" s="827"/>
      <c r="F21" s="827"/>
      <c r="G21" s="827"/>
      <c r="H21" s="827"/>
      <c r="I21" s="827"/>
      <c r="J21" s="827"/>
      <c r="K21" s="827"/>
      <c r="L21" s="827"/>
      <c r="M21" s="827"/>
      <c r="N21" s="828"/>
      <c r="O21" s="227"/>
      <c r="P21" s="826" t="s">
        <v>19</v>
      </c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8"/>
      <c r="AC21" s="826" t="s">
        <v>20</v>
      </c>
      <c r="AD21" s="827"/>
      <c r="AE21" s="827"/>
      <c r="AF21" s="827"/>
      <c r="AG21" s="827"/>
      <c r="AH21" s="828"/>
      <c r="AI21" s="826" t="s">
        <v>21</v>
      </c>
      <c r="AJ21" s="827"/>
      <c r="AK21" s="827"/>
      <c r="AL21" s="827"/>
      <c r="AM21" s="827"/>
      <c r="AN21" s="827"/>
      <c r="AO21" s="828"/>
      <c r="AP21" s="228" t="s">
        <v>63</v>
      </c>
      <c r="AQ21" s="229"/>
      <c r="AR21" s="229"/>
      <c r="AS21" s="230"/>
      <c r="AT21" s="581" t="s">
        <v>3</v>
      </c>
      <c r="AU21" s="582"/>
      <c r="AV21" s="6"/>
    </row>
    <row r="22" spans="1:48" ht="14.25">
      <c r="A22" s="1"/>
      <c r="B22" s="4"/>
      <c r="C22" s="4" t="s">
        <v>75</v>
      </c>
      <c r="D22" s="829"/>
      <c r="E22" s="830"/>
      <c r="F22" s="830"/>
      <c r="G22" s="830"/>
      <c r="H22" s="830"/>
      <c r="I22" s="830"/>
      <c r="J22" s="830"/>
      <c r="K22" s="830"/>
      <c r="L22" s="830"/>
      <c r="M22" s="830"/>
      <c r="N22" s="831"/>
      <c r="O22" s="231"/>
      <c r="P22" s="829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1"/>
      <c r="AC22" s="829"/>
      <c r="AD22" s="830"/>
      <c r="AE22" s="830"/>
      <c r="AF22" s="830"/>
      <c r="AG22" s="830"/>
      <c r="AH22" s="831"/>
      <c r="AI22" s="829"/>
      <c r="AJ22" s="830"/>
      <c r="AK22" s="830"/>
      <c r="AL22" s="830"/>
      <c r="AM22" s="830"/>
      <c r="AN22" s="830"/>
      <c r="AO22" s="831"/>
      <c r="AP22" s="232" t="s">
        <v>17</v>
      </c>
      <c r="AQ22" s="233"/>
      <c r="AR22" s="233"/>
      <c r="AS22" s="234"/>
      <c r="AT22" s="593" t="s">
        <v>57</v>
      </c>
      <c r="AU22" s="594"/>
      <c r="AV22" s="7"/>
    </row>
    <row r="23" spans="1:48" ht="33.75" customHeight="1">
      <c r="A23" s="226" t="s">
        <v>78</v>
      </c>
      <c r="B23" s="4" t="s">
        <v>79</v>
      </c>
      <c r="C23" s="4" t="s">
        <v>9</v>
      </c>
      <c r="D23" s="803" t="s">
        <v>350</v>
      </c>
      <c r="E23" s="804"/>
      <c r="F23" s="277"/>
      <c r="G23" s="608" t="s">
        <v>314</v>
      </c>
      <c r="H23" s="609"/>
      <c r="I23" s="277"/>
      <c r="J23" s="803" t="s">
        <v>351</v>
      </c>
      <c r="K23" s="804"/>
      <c r="L23" s="277"/>
      <c r="M23" s="803" t="s">
        <v>322</v>
      </c>
      <c r="N23" s="804"/>
      <c r="O23" s="277"/>
      <c r="P23" s="803" t="s">
        <v>320</v>
      </c>
      <c r="Q23" s="804"/>
      <c r="R23" s="278"/>
      <c r="S23" s="803"/>
      <c r="T23" s="804"/>
      <c r="U23" s="277"/>
      <c r="V23" s="803"/>
      <c r="W23" s="804"/>
      <c r="X23" s="277"/>
      <c r="Y23" s="803"/>
      <c r="Z23" s="804"/>
      <c r="AA23" s="277"/>
      <c r="AB23" s="803"/>
      <c r="AC23" s="804"/>
      <c r="AD23" s="277"/>
      <c r="AE23" s="608" t="s">
        <v>334</v>
      </c>
      <c r="AF23" s="609"/>
      <c r="AG23" s="277"/>
      <c r="AH23" s="803" t="s">
        <v>337</v>
      </c>
      <c r="AI23" s="804"/>
      <c r="AJ23" s="277"/>
      <c r="AK23" s="811" t="s">
        <v>322</v>
      </c>
      <c r="AL23" s="812"/>
      <c r="AM23" s="277"/>
      <c r="AN23" s="535" t="s">
        <v>347</v>
      </c>
      <c r="AO23" s="536"/>
      <c r="AP23" s="803"/>
      <c r="AQ23" s="804"/>
      <c r="AR23" s="803"/>
      <c r="AS23" s="804"/>
      <c r="AT23" s="18"/>
      <c r="AU23" s="182"/>
      <c r="AV23" s="18"/>
    </row>
    <row r="24" spans="1:48" ht="32.25" customHeight="1">
      <c r="A24" s="1"/>
      <c r="B24" s="4"/>
      <c r="C24" s="4" t="s">
        <v>10</v>
      </c>
      <c r="D24" s="805"/>
      <c r="E24" s="806"/>
      <c r="F24" s="279"/>
      <c r="G24" s="610"/>
      <c r="H24" s="611"/>
      <c r="I24" s="279"/>
      <c r="J24" s="805"/>
      <c r="K24" s="806"/>
      <c r="L24" s="279"/>
      <c r="M24" s="805"/>
      <c r="N24" s="806"/>
      <c r="O24" s="279"/>
      <c r="P24" s="805"/>
      <c r="Q24" s="806"/>
      <c r="R24" s="270"/>
      <c r="S24" s="805"/>
      <c r="T24" s="806"/>
      <c r="U24" s="279"/>
      <c r="V24" s="805"/>
      <c r="W24" s="806"/>
      <c r="X24" s="279"/>
      <c r="Y24" s="805"/>
      <c r="Z24" s="806"/>
      <c r="AA24" s="279"/>
      <c r="AB24" s="805"/>
      <c r="AC24" s="806"/>
      <c r="AD24" s="279"/>
      <c r="AE24" s="610"/>
      <c r="AF24" s="611"/>
      <c r="AG24" s="279"/>
      <c r="AH24" s="805"/>
      <c r="AI24" s="806"/>
      <c r="AJ24" s="279"/>
      <c r="AK24" s="813"/>
      <c r="AL24" s="814"/>
      <c r="AM24" s="279"/>
      <c r="AN24" s="537"/>
      <c r="AO24" s="538"/>
      <c r="AP24" s="805"/>
      <c r="AQ24" s="806"/>
      <c r="AR24" s="805"/>
      <c r="AS24" s="806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07"/>
      <c r="E25" s="808"/>
      <c r="F25" s="280"/>
      <c r="G25" s="612"/>
      <c r="H25" s="613"/>
      <c r="I25" s="280"/>
      <c r="J25" s="807"/>
      <c r="K25" s="808"/>
      <c r="L25" s="280"/>
      <c r="M25" s="807"/>
      <c r="N25" s="808"/>
      <c r="O25" s="280"/>
      <c r="P25" s="807"/>
      <c r="Q25" s="808"/>
      <c r="R25" s="269"/>
      <c r="S25" s="807"/>
      <c r="T25" s="808"/>
      <c r="U25" s="280"/>
      <c r="V25" s="807"/>
      <c r="W25" s="808"/>
      <c r="X25" s="280"/>
      <c r="Y25" s="807"/>
      <c r="Z25" s="808"/>
      <c r="AA25" s="280"/>
      <c r="AB25" s="807"/>
      <c r="AC25" s="808"/>
      <c r="AD25" s="280"/>
      <c r="AE25" s="612"/>
      <c r="AF25" s="613"/>
      <c r="AG25" s="280"/>
      <c r="AH25" s="807"/>
      <c r="AI25" s="808"/>
      <c r="AJ25" s="280"/>
      <c r="AK25" s="815"/>
      <c r="AL25" s="816"/>
      <c r="AM25" s="280"/>
      <c r="AN25" s="539"/>
      <c r="AO25" s="540"/>
      <c r="AP25" s="807"/>
      <c r="AQ25" s="808"/>
      <c r="AR25" s="807"/>
      <c r="AS25" s="808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06">
        <v>18</v>
      </c>
      <c r="H26" s="30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6">
        <v>22</v>
      </c>
      <c r="AF26" s="306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4" t="s">
        <v>22</v>
      </c>
      <c r="B27" s="10"/>
      <c r="C27" s="10"/>
      <c r="D27" s="271">
        <v>27</v>
      </c>
      <c r="E27" s="271"/>
      <c r="F27" s="271"/>
      <c r="G27" s="392">
        <v>27</v>
      </c>
      <c r="H27" s="172"/>
      <c r="I27" s="271"/>
      <c r="J27" s="271">
        <v>27</v>
      </c>
      <c r="K27" s="271"/>
      <c r="L27" s="271"/>
      <c r="M27" s="271">
        <v>27</v>
      </c>
      <c r="N27" s="271"/>
      <c r="O27" s="271"/>
      <c r="P27" s="271">
        <v>27</v>
      </c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81"/>
      <c r="AD27" s="271"/>
      <c r="AE27" s="392">
        <v>32</v>
      </c>
      <c r="AF27" s="381"/>
      <c r="AG27" s="271"/>
      <c r="AH27" s="271">
        <v>32</v>
      </c>
      <c r="AI27" s="271"/>
      <c r="AJ27" s="271"/>
      <c r="AK27" s="271">
        <v>32</v>
      </c>
      <c r="AL27" s="271"/>
      <c r="AM27" s="271"/>
      <c r="AN27" s="271">
        <v>32</v>
      </c>
      <c r="AO27" s="271"/>
      <c r="AP27" s="271"/>
      <c r="AQ27" s="271"/>
      <c r="AR27" s="271"/>
      <c r="AS27" s="271"/>
      <c r="AT27" s="9"/>
      <c r="AU27" s="36"/>
      <c r="AV27" s="9"/>
    </row>
    <row r="28" spans="1:48" ht="34.5" thickBot="1">
      <c r="A28" s="225" t="s">
        <v>23</v>
      </c>
      <c r="B28" s="31"/>
      <c r="C28" s="31"/>
      <c r="D28" s="282">
        <v>90</v>
      </c>
      <c r="E28" s="282"/>
      <c r="F28" s="283"/>
      <c r="G28" s="393">
        <v>150</v>
      </c>
      <c r="H28" s="173"/>
      <c r="I28" s="320"/>
      <c r="J28" s="282">
        <v>60</v>
      </c>
      <c r="K28" s="282"/>
      <c r="L28" s="282"/>
      <c r="M28" s="282" t="s">
        <v>323</v>
      </c>
      <c r="N28" s="282"/>
      <c r="O28" s="282"/>
      <c r="P28" s="282">
        <v>200</v>
      </c>
      <c r="Q28" s="282"/>
      <c r="R28" s="282"/>
      <c r="S28" s="282"/>
      <c r="T28" s="282"/>
      <c r="U28" s="282"/>
      <c r="V28" s="284"/>
      <c r="W28" s="282"/>
      <c r="X28" s="283"/>
      <c r="Y28" s="809"/>
      <c r="Z28" s="810"/>
      <c r="AA28" s="285"/>
      <c r="AB28" s="282"/>
      <c r="AC28" s="286"/>
      <c r="AD28" s="282"/>
      <c r="AE28" s="401">
        <v>90</v>
      </c>
      <c r="AF28" s="382"/>
      <c r="AG28" s="282"/>
      <c r="AH28" s="282" t="s">
        <v>340</v>
      </c>
      <c r="AI28" s="282"/>
      <c r="AJ28" s="282"/>
      <c r="AK28" s="282" t="s">
        <v>325</v>
      </c>
      <c r="AL28" s="282"/>
      <c r="AM28" s="282"/>
      <c r="AN28" s="282">
        <v>200</v>
      </c>
      <c r="AO28" s="282"/>
      <c r="AP28" s="282"/>
      <c r="AQ28" s="282"/>
      <c r="AR28" s="282"/>
      <c r="AS28" s="282"/>
      <c r="AT28" s="32"/>
      <c r="AU28" s="37"/>
      <c r="AV28" s="32"/>
    </row>
    <row r="29" spans="1:48" ht="91.5" thickTop="1">
      <c r="A29" s="247" t="s">
        <v>72</v>
      </c>
      <c r="B29" s="5"/>
      <c r="C29" s="108" t="s">
        <v>221</v>
      </c>
      <c r="D29" s="294"/>
      <c r="E29" s="294"/>
      <c r="F29" s="345"/>
      <c r="G29" s="387"/>
      <c r="H29" s="387"/>
      <c r="I29" s="345"/>
      <c r="J29" s="345"/>
      <c r="K29" s="345"/>
      <c r="L29" s="345"/>
      <c r="M29" s="345"/>
      <c r="N29" s="345"/>
      <c r="O29" s="345"/>
      <c r="P29" s="345"/>
      <c r="Q29" s="345"/>
      <c r="R29" s="294">
        <f>Q29*AU29</f>
        <v>0</v>
      </c>
      <c r="S29" s="294"/>
      <c r="T29" s="294"/>
      <c r="U29" s="294">
        <f>T29*AU29</f>
        <v>0</v>
      </c>
      <c r="V29" s="294"/>
      <c r="W29" s="294"/>
      <c r="X29" s="294">
        <f>W29*AU29</f>
        <v>0</v>
      </c>
      <c r="Y29" s="294"/>
      <c r="Z29" s="294"/>
      <c r="AA29" s="294">
        <f>Z29*AU29</f>
        <v>0</v>
      </c>
      <c r="AB29" s="294"/>
      <c r="AC29" s="288"/>
      <c r="AD29" s="294">
        <f>AC29*AU29</f>
        <v>0</v>
      </c>
      <c r="AE29" s="444">
        <v>4.505E-2</v>
      </c>
      <c r="AF29" s="444">
        <f>AE29*AE27</f>
        <v>1.4416</v>
      </c>
      <c r="AG29" s="345"/>
      <c r="AH29" s="345"/>
      <c r="AI29" s="345"/>
      <c r="AJ29" s="345"/>
      <c r="AK29" s="345"/>
      <c r="AL29" s="345"/>
      <c r="AM29" s="345"/>
      <c r="AN29" s="345"/>
      <c r="AO29" s="345"/>
      <c r="AP29" s="294"/>
      <c r="AQ29" s="294"/>
      <c r="AR29" s="294"/>
      <c r="AS29" s="294"/>
      <c r="AT29" s="300">
        <f>E29+H29+K29+N29+Q29+T29+W29+Z29+AC29+AF29+AI29+AL29+AO29+AQ29+AS29</f>
        <v>1.4416</v>
      </c>
      <c r="AU29" s="361">
        <v>630</v>
      </c>
      <c r="AV29" s="289">
        <f>AT29*AU29</f>
        <v>908.20799999999997</v>
      </c>
    </row>
    <row r="30" spans="1:48" ht="49.5">
      <c r="A30" s="247" t="s">
        <v>283</v>
      </c>
      <c r="B30" s="5"/>
      <c r="C30" s="108" t="s">
        <v>221</v>
      </c>
      <c r="D30" s="294"/>
      <c r="E30" s="294"/>
      <c r="F30" s="345"/>
      <c r="G30" s="387"/>
      <c r="H30" s="387"/>
      <c r="I30" s="345"/>
      <c r="J30" s="345"/>
      <c r="K30" s="345"/>
      <c r="L30" s="345"/>
      <c r="M30" s="345"/>
      <c r="N30" s="345"/>
      <c r="O30" s="345"/>
      <c r="P30" s="345"/>
      <c r="Q30" s="345"/>
      <c r="R30" s="294">
        <f t="shared" ref="R30:R52" si="0">Q30*AU30</f>
        <v>0</v>
      </c>
      <c r="S30" s="294"/>
      <c r="T30" s="294"/>
      <c r="U30" s="294">
        <f t="shared" ref="U30:U51" si="1">T30*AU30</f>
        <v>0</v>
      </c>
      <c r="V30" s="294"/>
      <c r="W30" s="294"/>
      <c r="X30" s="294">
        <f t="shared" ref="X30:X52" si="2">W30*AU30</f>
        <v>0</v>
      </c>
      <c r="Y30" s="294"/>
      <c r="Z30" s="294"/>
      <c r="AA30" s="294">
        <f t="shared" ref="AA30:AA52" si="3">Z30*AU30</f>
        <v>0</v>
      </c>
      <c r="AB30" s="294"/>
      <c r="AC30" s="288"/>
      <c r="AD30" s="294">
        <f t="shared" ref="AD30:AD52" si="4">AC30*AU30</f>
        <v>0</v>
      </c>
      <c r="AE30" s="445"/>
      <c r="AF30" s="445">
        <f>AE30*AE27</f>
        <v>0</v>
      </c>
      <c r="AG30" s="345"/>
      <c r="AH30" s="345"/>
      <c r="AI30" s="345"/>
      <c r="AJ30" s="345"/>
      <c r="AK30" s="345"/>
      <c r="AL30" s="345"/>
      <c r="AM30" s="345"/>
      <c r="AN30" s="345"/>
      <c r="AO30" s="345"/>
      <c r="AP30" s="294"/>
      <c r="AQ30" s="294"/>
      <c r="AR30" s="294"/>
      <c r="AS30" s="294"/>
      <c r="AT30" s="300">
        <f t="shared" ref="AT30:AT52" si="5">E30+H30+K30+N30+Q30+T30+W30+Z30+AC30+AF30+AI30+AL30+AO30+AQ30+AS30</f>
        <v>0</v>
      </c>
      <c r="AU30" s="361"/>
      <c r="AV30" s="289">
        <f t="shared" ref="AV30:AV52" si="6">AT30*AU30</f>
        <v>0</v>
      </c>
    </row>
    <row r="31" spans="1:48" ht="49.5">
      <c r="A31" s="247" t="s">
        <v>258</v>
      </c>
      <c r="B31" s="5"/>
      <c r="C31" s="108" t="s">
        <v>221</v>
      </c>
      <c r="D31" s="446">
        <v>8.3690000000000001E-2</v>
      </c>
      <c r="E31" s="446">
        <f>D31*D27</f>
        <v>2.25963</v>
      </c>
      <c r="F31" s="345"/>
      <c r="G31" s="387"/>
      <c r="H31" s="387"/>
      <c r="I31" s="345"/>
      <c r="J31" s="345"/>
      <c r="K31" s="345"/>
      <c r="L31" s="345"/>
      <c r="M31" s="345"/>
      <c r="N31" s="345"/>
      <c r="O31" s="345"/>
      <c r="P31" s="345"/>
      <c r="Q31" s="345"/>
      <c r="R31" s="294">
        <f t="shared" si="0"/>
        <v>0</v>
      </c>
      <c r="S31" s="294"/>
      <c r="T31" s="294"/>
      <c r="U31" s="294">
        <f t="shared" si="1"/>
        <v>0</v>
      </c>
      <c r="V31" s="294"/>
      <c r="W31" s="294"/>
      <c r="X31" s="294">
        <f t="shared" si="2"/>
        <v>0</v>
      </c>
      <c r="Y31" s="294"/>
      <c r="Z31" s="294"/>
      <c r="AA31" s="294">
        <f t="shared" si="3"/>
        <v>0</v>
      </c>
      <c r="AB31" s="294"/>
      <c r="AC31" s="288"/>
      <c r="AD31" s="294">
        <f t="shared" si="4"/>
        <v>0</v>
      </c>
      <c r="AE31" s="447">
        <v>5.9650000000000002E-2</v>
      </c>
      <c r="AF31" s="447">
        <f>AE31*AE27</f>
        <v>1.9088000000000001</v>
      </c>
      <c r="AG31" s="345"/>
      <c r="AH31" s="345"/>
      <c r="AI31" s="345"/>
      <c r="AJ31" s="345"/>
      <c r="AK31" s="345"/>
      <c r="AL31" s="345"/>
      <c r="AM31" s="345"/>
      <c r="AN31" s="345"/>
      <c r="AO31" s="345"/>
      <c r="AP31" s="294"/>
      <c r="AQ31" s="294"/>
      <c r="AR31" s="294"/>
      <c r="AS31" s="294"/>
      <c r="AT31" s="300">
        <f t="shared" si="5"/>
        <v>4.1684299999999999</v>
      </c>
      <c r="AU31" s="361">
        <v>510</v>
      </c>
      <c r="AV31" s="289">
        <f t="shared" si="6"/>
        <v>2125.8993</v>
      </c>
    </row>
    <row r="32" spans="1:48" ht="135.75" customHeight="1">
      <c r="A32" s="247" t="s">
        <v>24</v>
      </c>
      <c r="B32" s="5"/>
      <c r="C32" s="108" t="s">
        <v>221</v>
      </c>
      <c r="D32" s="294"/>
      <c r="E32" s="294"/>
      <c r="F32" s="345"/>
      <c r="G32" s="387"/>
      <c r="H32" s="387"/>
      <c r="I32" s="345"/>
      <c r="J32" s="345"/>
      <c r="K32" s="345"/>
      <c r="L32" s="345"/>
      <c r="M32" s="345"/>
      <c r="N32" s="345"/>
      <c r="O32" s="345"/>
      <c r="P32" s="345"/>
      <c r="Q32" s="345"/>
      <c r="R32" s="294">
        <f t="shared" si="0"/>
        <v>0</v>
      </c>
      <c r="S32" s="294"/>
      <c r="T32" s="294"/>
      <c r="U32" s="294">
        <f t="shared" si="1"/>
        <v>0</v>
      </c>
      <c r="V32" s="294"/>
      <c r="W32" s="294"/>
      <c r="X32" s="294">
        <f t="shared" si="2"/>
        <v>0</v>
      </c>
      <c r="Y32" s="294"/>
      <c r="Z32" s="294"/>
      <c r="AA32" s="294">
        <f t="shared" si="3"/>
        <v>0</v>
      </c>
      <c r="AB32" s="294"/>
      <c r="AC32" s="288"/>
      <c r="AD32" s="294">
        <f t="shared" si="4"/>
        <v>0</v>
      </c>
      <c r="AE32" s="305"/>
      <c r="AF32" s="305"/>
      <c r="AG32" s="345"/>
      <c r="AH32" s="345"/>
      <c r="AI32" s="345"/>
      <c r="AJ32" s="345"/>
      <c r="AK32" s="345"/>
      <c r="AL32" s="345"/>
      <c r="AM32" s="345"/>
      <c r="AN32" s="345"/>
      <c r="AO32" s="345"/>
      <c r="AP32" s="294"/>
      <c r="AQ32" s="294"/>
      <c r="AR32" s="294"/>
      <c r="AS32" s="294"/>
      <c r="AT32" s="299">
        <f>E32+H32+K32+N32+Q32+T32+W32+Z32+AC32+AF32+AI32+AL32+AO32+AQ32+AS32</f>
        <v>0</v>
      </c>
      <c r="AU32" s="361">
        <v>241.5</v>
      </c>
      <c r="AV32" s="289">
        <f t="shared" si="6"/>
        <v>0</v>
      </c>
    </row>
    <row r="33" spans="1:48" ht="49.5">
      <c r="A33" s="247" t="s">
        <v>288</v>
      </c>
      <c r="B33" s="5"/>
      <c r="C33" s="108" t="s">
        <v>221</v>
      </c>
      <c r="D33" s="294"/>
      <c r="E33" s="294"/>
      <c r="F33" s="345"/>
      <c r="G33" s="387"/>
      <c r="H33" s="387"/>
      <c r="I33" s="345"/>
      <c r="J33" s="345"/>
      <c r="K33" s="345"/>
      <c r="L33" s="345"/>
      <c r="M33" s="345"/>
      <c r="N33" s="345"/>
      <c r="O33" s="345"/>
      <c r="P33" s="345"/>
      <c r="Q33" s="345"/>
      <c r="R33" s="294">
        <f t="shared" si="0"/>
        <v>0</v>
      </c>
      <c r="S33" s="294"/>
      <c r="T33" s="294"/>
      <c r="U33" s="294">
        <f t="shared" si="1"/>
        <v>0</v>
      </c>
      <c r="V33" s="294"/>
      <c r="W33" s="294"/>
      <c r="X33" s="294">
        <f t="shared" si="2"/>
        <v>0</v>
      </c>
      <c r="Y33" s="294"/>
      <c r="Z33" s="294"/>
      <c r="AA33" s="294">
        <f t="shared" si="3"/>
        <v>0</v>
      </c>
      <c r="AB33" s="294"/>
      <c r="AC33" s="288"/>
      <c r="AD33" s="294">
        <f t="shared" si="4"/>
        <v>0</v>
      </c>
      <c r="AE33" s="305"/>
      <c r="AF33" s="305"/>
      <c r="AG33" s="345"/>
      <c r="AH33" s="345"/>
      <c r="AI33" s="345"/>
      <c r="AJ33" s="345"/>
      <c r="AK33" s="345"/>
      <c r="AL33" s="345"/>
      <c r="AM33" s="345"/>
      <c r="AN33" s="345"/>
      <c r="AO33" s="345"/>
      <c r="AP33" s="294"/>
      <c r="AQ33" s="294"/>
      <c r="AR33" s="294"/>
      <c r="AS33" s="294"/>
      <c r="AT33" s="300">
        <f t="shared" si="5"/>
        <v>0</v>
      </c>
      <c r="AU33" s="361">
        <v>142.5</v>
      </c>
      <c r="AV33" s="289">
        <f t="shared" si="6"/>
        <v>0</v>
      </c>
    </row>
    <row r="34" spans="1:48" ht="49.5" customHeight="1">
      <c r="A34" s="247" t="s">
        <v>25</v>
      </c>
      <c r="B34" s="5"/>
      <c r="C34" s="108" t="s">
        <v>221</v>
      </c>
      <c r="D34" s="294"/>
      <c r="E34" s="294"/>
      <c r="F34" s="345"/>
      <c r="G34" s="387"/>
      <c r="H34" s="387"/>
      <c r="I34" s="345"/>
      <c r="J34" s="345"/>
      <c r="K34" s="345"/>
      <c r="L34" s="345"/>
      <c r="M34" s="345"/>
      <c r="N34" s="345"/>
      <c r="O34" s="345"/>
      <c r="P34" s="345"/>
      <c r="Q34" s="345"/>
      <c r="R34" s="294">
        <f t="shared" si="0"/>
        <v>0</v>
      </c>
      <c r="S34" s="294"/>
      <c r="T34" s="294"/>
      <c r="U34" s="294">
        <f t="shared" si="1"/>
        <v>0</v>
      </c>
      <c r="V34" s="294"/>
      <c r="W34" s="294"/>
      <c r="X34" s="294">
        <f t="shared" si="2"/>
        <v>0</v>
      </c>
      <c r="Y34" s="294"/>
      <c r="Z34" s="294"/>
      <c r="AA34" s="294">
        <f t="shared" si="3"/>
        <v>0</v>
      </c>
      <c r="AB34" s="294"/>
      <c r="AC34" s="288"/>
      <c r="AD34" s="294">
        <f t="shared" si="4"/>
        <v>0</v>
      </c>
      <c r="AE34" s="305"/>
      <c r="AF34" s="305"/>
      <c r="AG34" s="345"/>
      <c r="AH34" s="345"/>
      <c r="AI34" s="345"/>
      <c r="AJ34" s="345"/>
      <c r="AK34" s="345"/>
      <c r="AL34" s="345"/>
      <c r="AM34" s="345"/>
      <c r="AN34" s="345"/>
      <c r="AO34" s="345"/>
      <c r="AP34" s="294"/>
      <c r="AQ34" s="294"/>
      <c r="AR34" s="294"/>
      <c r="AS34" s="294"/>
      <c r="AT34" s="300">
        <f t="shared" si="5"/>
        <v>0</v>
      </c>
      <c r="AU34" s="361"/>
      <c r="AV34" s="289">
        <f t="shared" si="6"/>
        <v>0</v>
      </c>
    </row>
    <row r="35" spans="1:48" ht="50.25">
      <c r="A35" s="247" t="s">
        <v>284</v>
      </c>
      <c r="B35" s="5"/>
      <c r="C35" s="108" t="s">
        <v>221</v>
      </c>
      <c r="D35" s="294"/>
      <c r="E35" s="294"/>
      <c r="F35" s="345"/>
      <c r="G35" s="387"/>
      <c r="H35" s="387"/>
      <c r="I35" s="345"/>
      <c r="J35" s="345"/>
      <c r="K35" s="345"/>
      <c r="L35" s="345"/>
      <c r="M35" s="345"/>
      <c r="N35" s="345"/>
      <c r="O35" s="345"/>
      <c r="P35" s="345"/>
      <c r="Q35" s="345"/>
      <c r="R35" s="294">
        <f t="shared" si="0"/>
        <v>0</v>
      </c>
      <c r="S35" s="294"/>
      <c r="T35" s="294"/>
      <c r="U35" s="294">
        <f t="shared" si="1"/>
        <v>0</v>
      </c>
      <c r="V35" s="294"/>
      <c r="W35" s="294"/>
      <c r="X35" s="294">
        <f t="shared" si="2"/>
        <v>0</v>
      </c>
      <c r="Y35" s="294"/>
      <c r="Z35" s="294"/>
      <c r="AA35" s="294">
        <f t="shared" si="3"/>
        <v>0</v>
      </c>
      <c r="AB35" s="294"/>
      <c r="AC35" s="288"/>
      <c r="AD35" s="294">
        <f t="shared" si="4"/>
        <v>0</v>
      </c>
      <c r="AE35" s="305"/>
      <c r="AF35" s="305"/>
      <c r="AG35" s="345"/>
      <c r="AH35" s="345"/>
      <c r="AI35" s="345"/>
      <c r="AJ35" s="345"/>
      <c r="AK35" s="345"/>
      <c r="AL35" s="345"/>
      <c r="AM35" s="345"/>
      <c r="AN35" s="345"/>
      <c r="AO35" s="345"/>
      <c r="AP35" s="294"/>
      <c r="AQ35" s="294"/>
      <c r="AR35" s="294"/>
      <c r="AS35" s="294"/>
      <c r="AT35" s="299">
        <f t="shared" si="5"/>
        <v>0</v>
      </c>
      <c r="AU35" s="361">
        <v>138</v>
      </c>
      <c r="AV35" s="289">
        <f t="shared" si="6"/>
        <v>0</v>
      </c>
    </row>
    <row r="36" spans="1:48" ht="72.75">
      <c r="A36" s="330" t="s">
        <v>264</v>
      </c>
      <c r="B36" s="5"/>
      <c r="C36" s="108" t="s">
        <v>221</v>
      </c>
      <c r="D36" s="294"/>
      <c r="E36" s="294"/>
      <c r="F36" s="345"/>
      <c r="G36" s="387"/>
      <c r="H36" s="387"/>
      <c r="I36" s="345"/>
      <c r="J36" s="345"/>
      <c r="K36" s="345"/>
      <c r="L36" s="345"/>
      <c r="M36" s="345"/>
      <c r="N36" s="345"/>
      <c r="O36" s="345"/>
      <c r="P36" s="345"/>
      <c r="Q36" s="345"/>
      <c r="R36" s="294">
        <f t="shared" si="0"/>
        <v>0</v>
      </c>
      <c r="S36" s="294"/>
      <c r="T36" s="294"/>
      <c r="U36" s="294">
        <f t="shared" si="1"/>
        <v>0</v>
      </c>
      <c r="V36" s="294"/>
      <c r="W36" s="294"/>
      <c r="X36" s="294">
        <f t="shared" si="2"/>
        <v>0</v>
      </c>
      <c r="Y36" s="294"/>
      <c r="Z36" s="294"/>
      <c r="AA36" s="294">
        <f t="shared" si="3"/>
        <v>0</v>
      </c>
      <c r="AB36" s="294"/>
      <c r="AC36" s="288"/>
      <c r="AD36" s="294">
        <f t="shared" si="4"/>
        <v>0</v>
      </c>
      <c r="AE36" s="305"/>
      <c r="AF36" s="305"/>
      <c r="AG36" s="345"/>
      <c r="AH36" s="345"/>
      <c r="AI36" s="345"/>
      <c r="AJ36" s="345"/>
      <c r="AK36" s="345"/>
      <c r="AL36" s="345"/>
      <c r="AM36" s="345"/>
      <c r="AN36" s="345"/>
      <c r="AO36" s="345"/>
      <c r="AP36" s="294"/>
      <c r="AQ36" s="294"/>
      <c r="AR36" s="294"/>
      <c r="AS36" s="294"/>
      <c r="AT36" s="300">
        <f t="shared" si="5"/>
        <v>0</v>
      </c>
      <c r="AU36" s="361"/>
      <c r="AV36" s="289">
        <f t="shared" si="6"/>
        <v>0</v>
      </c>
    </row>
    <row r="37" spans="1:48" ht="49.5">
      <c r="A37" s="247" t="s">
        <v>26</v>
      </c>
      <c r="B37" s="5"/>
      <c r="C37" s="108" t="s">
        <v>221</v>
      </c>
      <c r="D37" s="294"/>
      <c r="E37" s="294"/>
      <c r="F37" s="345"/>
      <c r="G37" s="387"/>
      <c r="H37" s="387"/>
      <c r="I37" s="345"/>
      <c r="J37" s="345"/>
      <c r="K37" s="345"/>
      <c r="L37" s="345"/>
      <c r="M37" s="345"/>
      <c r="N37" s="345"/>
      <c r="O37" s="345"/>
      <c r="P37" s="345"/>
      <c r="Q37" s="345"/>
      <c r="R37" s="294">
        <f t="shared" si="0"/>
        <v>0</v>
      </c>
      <c r="S37" s="294"/>
      <c r="T37" s="294"/>
      <c r="U37" s="294">
        <f t="shared" si="1"/>
        <v>0</v>
      </c>
      <c r="V37" s="294"/>
      <c r="W37" s="294"/>
      <c r="X37" s="294">
        <f t="shared" si="2"/>
        <v>0</v>
      </c>
      <c r="Y37" s="294"/>
      <c r="Z37" s="294"/>
      <c r="AA37" s="294">
        <f t="shared" si="3"/>
        <v>0</v>
      </c>
      <c r="AB37" s="294"/>
      <c r="AC37" s="288"/>
      <c r="AD37" s="294">
        <f t="shared" si="4"/>
        <v>0</v>
      </c>
      <c r="AE37" s="305"/>
      <c r="AF37" s="305"/>
      <c r="AG37" s="345"/>
      <c r="AH37" s="345"/>
      <c r="AI37" s="345"/>
      <c r="AJ37" s="345"/>
      <c r="AK37" s="345"/>
      <c r="AL37" s="345"/>
      <c r="AM37" s="345"/>
      <c r="AN37" s="345"/>
      <c r="AO37" s="345"/>
      <c r="AP37" s="294"/>
      <c r="AQ37" s="294"/>
      <c r="AR37" s="294"/>
      <c r="AS37" s="294"/>
      <c r="AT37" s="300">
        <f t="shared" si="5"/>
        <v>0</v>
      </c>
      <c r="AU37" s="361"/>
      <c r="AV37" s="289">
        <f t="shared" si="6"/>
        <v>0</v>
      </c>
    </row>
    <row r="38" spans="1:48" ht="90.75">
      <c r="A38" s="247" t="s">
        <v>256</v>
      </c>
      <c r="B38" s="5"/>
      <c r="C38" s="108" t="s">
        <v>221</v>
      </c>
      <c r="D38" s="294"/>
      <c r="E38" s="294"/>
      <c r="F38" s="345"/>
      <c r="G38" s="387"/>
      <c r="H38" s="387"/>
      <c r="I38" s="345"/>
      <c r="J38" s="345"/>
      <c r="K38" s="345"/>
      <c r="L38" s="345"/>
      <c r="M38" s="345"/>
      <c r="N38" s="345"/>
      <c r="O38" s="345"/>
      <c r="P38" s="345"/>
      <c r="Q38" s="345"/>
      <c r="R38" s="294">
        <f t="shared" si="0"/>
        <v>0</v>
      </c>
      <c r="S38" s="294"/>
      <c r="T38" s="294"/>
      <c r="U38" s="294">
        <f t="shared" si="1"/>
        <v>0</v>
      </c>
      <c r="V38" s="294"/>
      <c r="W38" s="294"/>
      <c r="X38" s="294">
        <f t="shared" si="2"/>
        <v>0</v>
      </c>
      <c r="Y38" s="294"/>
      <c r="Z38" s="294"/>
      <c r="AA38" s="294">
        <f t="shared" si="3"/>
        <v>0</v>
      </c>
      <c r="AB38" s="294"/>
      <c r="AC38" s="288"/>
      <c r="AD38" s="294">
        <f t="shared" si="4"/>
        <v>0</v>
      </c>
      <c r="AE38" s="305"/>
      <c r="AF38" s="305"/>
      <c r="AG38" s="345"/>
      <c r="AH38" s="345"/>
      <c r="AI38" s="345"/>
      <c r="AJ38" s="345"/>
      <c r="AK38" s="345"/>
      <c r="AL38" s="345"/>
      <c r="AM38" s="345"/>
      <c r="AN38" s="345"/>
      <c r="AO38" s="345"/>
      <c r="AP38" s="294"/>
      <c r="AQ38" s="294"/>
      <c r="AR38" s="294"/>
      <c r="AS38" s="294"/>
      <c r="AT38" s="300">
        <f t="shared" si="5"/>
        <v>0</v>
      </c>
      <c r="AU38" s="363"/>
      <c r="AV38" s="289">
        <f t="shared" si="6"/>
        <v>0</v>
      </c>
    </row>
    <row r="39" spans="1:48" ht="50.25">
      <c r="A39" s="247" t="s">
        <v>27</v>
      </c>
      <c r="B39" s="5"/>
      <c r="C39" s="108" t="s">
        <v>221</v>
      </c>
      <c r="D39" s="294"/>
      <c r="E39" s="294"/>
      <c r="F39" s="345"/>
      <c r="G39" s="447">
        <v>5.0000000000000001E-3</v>
      </c>
      <c r="H39" s="447">
        <f>G39*G27</f>
        <v>0.13500000000000001</v>
      </c>
      <c r="I39" s="345"/>
      <c r="J39" s="345"/>
      <c r="K39" s="345"/>
      <c r="L39" s="345"/>
      <c r="M39" s="345"/>
      <c r="N39" s="345"/>
      <c r="O39" s="345"/>
      <c r="P39" s="345"/>
      <c r="Q39" s="345"/>
      <c r="R39" s="294">
        <f t="shared" si="0"/>
        <v>0</v>
      </c>
      <c r="S39" s="294"/>
      <c r="T39" s="294"/>
      <c r="U39" s="294">
        <f t="shared" si="1"/>
        <v>0</v>
      </c>
      <c r="V39" s="294"/>
      <c r="W39" s="294"/>
      <c r="X39" s="294">
        <f t="shared" si="2"/>
        <v>0</v>
      </c>
      <c r="Y39" s="294"/>
      <c r="Z39" s="294"/>
      <c r="AA39" s="294">
        <f t="shared" si="3"/>
        <v>0</v>
      </c>
      <c r="AB39" s="294"/>
      <c r="AC39" s="288"/>
      <c r="AD39" s="294">
        <f t="shared" si="4"/>
        <v>0</v>
      </c>
      <c r="AE39" s="305"/>
      <c r="AF39" s="305"/>
      <c r="AG39" s="345"/>
      <c r="AH39" s="345"/>
      <c r="AI39" s="345"/>
      <c r="AJ39" s="345"/>
      <c r="AK39" s="345"/>
      <c r="AL39" s="345"/>
      <c r="AM39" s="345"/>
      <c r="AN39" s="345"/>
      <c r="AO39" s="345"/>
      <c r="AP39" s="294"/>
      <c r="AQ39" s="294"/>
      <c r="AR39" s="294"/>
      <c r="AS39" s="294"/>
      <c r="AT39" s="299">
        <f>E39+H39+K39+N39+Q39+T39+W39+Z39+AC39+AF39+AI39+AL39+AO39+AQ39+AS39</f>
        <v>0.13500000000000001</v>
      </c>
      <c r="AU39" s="364">
        <v>610.20000000000005</v>
      </c>
      <c r="AV39" s="289">
        <f t="shared" si="6"/>
        <v>82.37700000000001</v>
      </c>
    </row>
    <row r="40" spans="1:48" ht="49.5">
      <c r="A40" s="247" t="s">
        <v>28</v>
      </c>
      <c r="B40" s="5"/>
      <c r="C40" s="108" t="s">
        <v>221</v>
      </c>
      <c r="D40" s="294"/>
      <c r="E40" s="294"/>
      <c r="F40" s="345"/>
      <c r="G40" s="387"/>
      <c r="H40" s="387"/>
      <c r="I40" s="345"/>
      <c r="J40" s="345"/>
      <c r="K40" s="345"/>
      <c r="L40" s="345"/>
      <c r="M40" s="345"/>
      <c r="N40" s="345"/>
      <c r="O40" s="345"/>
      <c r="P40" s="345"/>
      <c r="Q40" s="345"/>
      <c r="R40" s="294">
        <f t="shared" si="0"/>
        <v>0</v>
      </c>
      <c r="S40" s="294"/>
      <c r="T40" s="294"/>
      <c r="U40" s="294">
        <f t="shared" si="1"/>
        <v>0</v>
      </c>
      <c r="V40" s="294"/>
      <c r="W40" s="294"/>
      <c r="X40" s="294">
        <f t="shared" si="2"/>
        <v>0</v>
      </c>
      <c r="Y40" s="294"/>
      <c r="Z40" s="294"/>
      <c r="AA40" s="294">
        <f t="shared" si="3"/>
        <v>0</v>
      </c>
      <c r="AB40" s="294"/>
      <c r="AC40" s="288"/>
      <c r="AD40" s="294">
        <f t="shared" si="4"/>
        <v>0</v>
      </c>
      <c r="AE40" s="305"/>
      <c r="AF40" s="305"/>
      <c r="AG40" s="345"/>
      <c r="AH40" s="345"/>
      <c r="AI40" s="345"/>
      <c r="AJ40" s="345"/>
      <c r="AK40" s="345"/>
      <c r="AL40" s="345"/>
      <c r="AM40" s="345"/>
      <c r="AN40" s="345"/>
      <c r="AO40" s="345"/>
      <c r="AP40" s="294"/>
      <c r="AQ40" s="294"/>
      <c r="AR40" s="294"/>
      <c r="AS40" s="294"/>
      <c r="AT40" s="300">
        <f t="shared" si="5"/>
        <v>0</v>
      </c>
      <c r="AU40" s="364"/>
      <c r="AV40" s="289">
        <f t="shared" si="6"/>
        <v>0</v>
      </c>
    </row>
    <row r="41" spans="1:48" ht="49.5">
      <c r="A41" s="247" t="s">
        <v>263</v>
      </c>
      <c r="B41" s="5"/>
      <c r="C41" s="108" t="s">
        <v>221</v>
      </c>
      <c r="D41" s="294"/>
      <c r="E41" s="294"/>
      <c r="F41" s="345"/>
      <c r="G41" s="387"/>
      <c r="H41" s="387"/>
      <c r="I41" s="345"/>
      <c r="J41" s="345"/>
      <c r="K41" s="345"/>
      <c r="L41" s="345"/>
      <c r="M41" s="345"/>
      <c r="N41" s="345"/>
      <c r="O41" s="345"/>
      <c r="P41" s="345"/>
      <c r="Q41" s="345"/>
      <c r="R41" s="294">
        <f t="shared" si="0"/>
        <v>0</v>
      </c>
      <c r="S41" s="294"/>
      <c r="T41" s="294"/>
      <c r="U41" s="294">
        <f t="shared" si="1"/>
        <v>0</v>
      </c>
      <c r="V41" s="294"/>
      <c r="W41" s="294"/>
      <c r="X41" s="294">
        <f t="shared" si="2"/>
        <v>0</v>
      </c>
      <c r="Y41" s="294"/>
      <c r="Z41" s="294"/>
      <c r="AA41" s="294">
        <f t="shared" si="3"/>
        <v>0</v>
      </c>
      <c r="AB41" s="294"/>
      <c r="AC41" s="288"/>
      <c r="AD41" s="294">
        <f t="shared" si="4"/>
        <v>0</v>
      </c>
      <c r="AE41" s="305"/>
      <c r="AF41" s="305"/>
      <c r="AG41" s="345"/>
      <c r="AH41" s="345"/>
      <c r="AI41" s="345"/>
      <c r="AJ41" s="345"/>
      <c r="AK41" s="345"/>
      <c r="AL41" s="345"/>
      <c r="AM41" s="345"/>
      <c r="AN41" s="345"/>
      <c r="AO41" s="345"/>
      <c r="AP41" s="294"/>
      <c r="AQ41" s="294"/>
      <c r="AR41" s="294"/>
      <c r="AS41" s="294"/>
      <c r="AT41" s="300">
        <f t="shared" si="5"/>
        <v>0</v>
      </c>
      <c r="AU41" s="364"/>
      <c r="AV41" s="289">
        <f t="shared" si="6"/>
        <v>0</v>
      </c>
    </row>
    <row r="42" spans="1:48" ht="91.5">
      <c r="A42" s="247" t="s">
        <v>29</v>
      </c>
      <c r="B42" s="5"/>
      <c r="C42" s="108" t="s">
        <v>221</v>
      </c>
      <c r="D42" s="446">
        <v>3.5000000000000001E-3</v>
      </c>
      <c r="E42" s="446">
        <f>D42*D27</f>
        <v>9.4500000000000001E-2</v>
      </c>
      <c r="F42" s="345"/>
      <c r="G42" s="387"/>
      <c r="H42" s="387"/>
      <c r="I42" s="345"/>
      <c r="J42" s="345"/>
      <c r="K42" s="345"/>
      <c r="L42" s="345"/>
      <c r="M42" s="345"/>
      <c r="N42" s="345"/>
      <c r="O42" s="345"/>
      <c r="P42" s="345"/>
      <c r="Q42" s="345"/>
      <c r="R42" s="294">
        <f t="shared" si="0"/>
        <v>0</v>
      </c>
      <c r="S42" s="294"/>
      <c r="T42" s="294"/>
      <c r="U42" s="294">
        <f t="shared" si="1"/>
        <v>0</v>
      </c>
      <c r="V42" s="294"/>
      <c r="W42" s="294"/>
      <c r="X42" s="294">
        <f t="shared" si="2"/>
        <v>0</v>
      </c>
      <c r="Y42" s="294"/>
      <c r="Z42" s="294"/>
      <c r="AA42" s="294">
        <f t="shared" si="3"/>
        <v>0</v>
      </c>
      <c r="AB42" s="294">
        <v>2E-3</v>
      </c>
      <c r="AC42" s="288">
        <f>AB42*AB27</f>
        <v>0</v>
      </c>
      <c r="AD42" s="294">
        <f t="shared" si="4"/>
        <v>0</v>
      </c>
      <c r="AE42" s="444">
        <v>5.5599999999999998E-3</v>
      </c>
      <c r="AF42" s="444">
        <f>AE42*AE27</f>
        <v>0.17791999999999999</v>
      </c>
      <c r="AG42" s="345"/>
      <c r="AH42" s="345">
        <v>3.0000000000000001E-3</v>
      </c>
      <c r="AI42" s="345">
        <f>AH42*AH27</f>
        <v>9.6000000000000002E-2</v>
      </c>
      <c r="AJ42" s="345"/>
      <c r="AK42" s="345"/>
      <c r="AL42" s="345"/>
      <c r="AM42" s="345"/>
      <c r="AN42" s="345"/>
      <c r="AO42" s="345"/>
      <c r="AP42" s="294"/>
      <c r="AQ42" s="294"/>
      <c r="AR42" s="294"/>
      <c r="AS42" s="294"/>
      <c r="AT42" s="299">
        <f t="shared" si="5"/>
        <v>0.36841999999999997</v>
      </c>
      <c r="AU42" s="364">
        <v>195</v>
      </c>
      <c r="AV42" s="289">
        <f t="shared" si="6"/>
        <v>71.841899999999995</v>
      </c>
    </row>
    <row r="43" spans="1:48" ht="49.5">
      <c r="A43" s="247" t="s">
        <v>227</v>
      </c>
      <c r="B43" s="5"/>
      <c r="C43" s="108" t="s">
        <v>221</v>
      </c>
      <c r="D43" s="294"/>
      <c r="E43" s="294"/>
      <c r="F43" s="345"/>
      <c r="G43" s="387"/>
      <c r="H43" s="387"/>
      <c r="I43" s="345"/>
      <c r="J43" s="345"/>
      <c r="K43" s="345"/>
      <c r="L43" s="345"/>
      <c r="M43" s="345"/>
      <c r="N43" s="345"/>
      <c r="O43" s="345"/>
      <c r="P43" s="345"/>
      <c r="Q43" s="345"/>
      <c r="R43" s="294">
        <f t="shared" si="0"/>
        <v>0</v>
      </c>
      <c r="S43" s="294"/>
      <c r="T43" s="294"/>
      <c r="U43" s="294">
        <f t="shared" si="1"/>
        <v>0</v>
      </c>
      <c r="V43" s="294"/>
      <c r="W43" s="294"/>
      <c r="X43" s="294">
        <f t="shared" si="2"/>
        <v>0</v>
      </c>
      <c r="Y43" s="294"/>
      <c r="Z43" s="294"/>
      <c r="AA43" s="294">
        <f t="shared" si="3"/>
        <v>0</v>
      </c>
      <c r="AB43" s="294"/>
      <c r="AC43" s="288"/>
      <c r="AD43" s="294">
        <f t="shared" si="4"/>
        <v>0</v>
      </c>
      <c r="AE43" s="305"/>
      <c r="AF43" s="305"/>
      <c r="AG43" s="345"/>
      <c r="AH43" s="345"/>
      <c r="AI43" s="345"/>
      <c r="AJ43" s="345"/>
      <c r="AK43" s="345"/>
      <c r="AL43" s="345"/>
      <c r="AM43" s="345"/>
      <c r="AN43" s="345"/>
      <c r="AO43" s="345"/>
      <c r="AP43" s="294"/>
      <c r="AQ43" s="294"/>
      <c r="AR43" s="294"/>
      <c r="AS43" s="294"/>
      <c r="AT43" s="300">
        <f t="shared" si="5"/>
        <v>0</v>
      </c>
      <c r="AU43" s="364"/>
      <c r="AV43" s="289">
        <f t="shared" si="6"/>
        <v>0</v>
      </c>
    </row>
    <row r="44" spans="1:48" ht="50.25">
      <c r="A44" s="247" t="s">
        <v>30</v>
      </c>
      <c r="B44" s="5"/>
      <c r="C44" s="108" t="s">
        <v>222</v>
      </c>
      <c r="D44" s="294"/>
      <c r="E44" s="294"/>
      <c r="F44" s="345"/>
      <c r="G44" s="387"/>
      <c r="H44" s="387"/>
      <c r="I44" s="345"/>
      <c r="J44" s="345"/>
      <c r="K44" s="345"/>
      <c r="L44" s="345"/>
      <c r="M44" s="345"/>
      <c r="N44" s="345"/>
      <c r="O44" s="345"/>
      <c r="P44" s="345"/>
      <c r="Q44" s="345"/>
      <c r="R44" s="294">
        <f t="shared" si="0"/>
        <v>0</v>
      </c>
      <c r="S44" s="294"/>
      <c r="T44" s="294"/>
      <c r="U44" s="294">
        <f t="shared" si="1"/>
        <v>0</v>
      </c>
      <c r="V44" s="294"/>
      <c r="W44" s="294"/>
      <c r="X44" s="294">
        <f t="shared" si="2"/>
        <v>0</v>
      </c>
      <c r="Y44" s="294"/>
      <c r="Z44" s="294"/>
      <c r="AA44" s="294">
        <f t="shared" si="3"/>
        <v>0</v>
      </c>
      <c r="AB44" s="294"/>
      <c r="AC44" s="288"/>
      <c r="AD44" s="294">
        <f t="shared" si="4"/>
        <v>0</v>
      </c>
      <c r="AE44" s="447"/>
      <c r="AF44" s="447">
        <f>AE44*AE27</f>
        <v>0</v>
      </c>
      <c r="AG44" s="345"/>
      <c r="AH44" s="345"/>
      <c r="AI44" s="345"/>
      <c r="AJ44" s="345"/>
      <c r="AK44" s="345"/>
      <c r="AL44" s="345"/>
      <c r="AM44" s="345"/>
      <c r="AN44" s="345"/>
      <c r="AO44" s="345"/>
      <c r="AP44" s="294"/>
      <c r="AQ44" s="294"/>
      <c r="AR44" s="294"/>
      <c r="AS44" s="294"/>
      <c r="AT44" s="299">
        <f t="shared" si="5"/>
        <v>0</v>
      </c>
      <c r="AU44" s="364">
        <v>50.4</v>
      </c>
      <c r="AV44" s="289">
        <f t="shared" si="6"/>
        <v>0</v>
      </c>
    </row>
    <row r="45" spans="1:48" ht="50.25">
      <c r="A45" s="247" t="s">
        <v>226</v>
      </c>
      <c r="B45" s="5"/>
      <c r="C45" s="108" t="s">
        <v>221</v>
      </c>
      <c r="D45" s="294"/>
      <c r="E45" s="294"/>
      <c r="F45" s="345"/>
      <c r="G45" s="387"/>
      <c r="H45" s="387"/>
      <c r="I45" s="345"/>
      <c r="J45" s="345"/>
      <c r="K45" s="345"/>
      <c r="L45" s="345"/>
      <c r="M45" s="345"/>
      <c r="N45" s="345"/>
      <c r="O45" s="345"/>
      <c r="P45" s="345"/>
      <c r="Q45" s="345"/>
      <c r="R45" s="294">
        <f t="shared" si="0"/>
        <v>0</v>
      </c>
      <c r="S45" s="294"/>
      <c r="T45" s="294"/>
      <c r="U45" s="294">
        <f t="shared" si="1"/>
        <v>0</v>
      </c>
      <c r="V45" s="294"/>
      <c r="W45" s="294"/>
      <c r="X45" s="294">
        <f t="shared" si="2"/>
        <v>0</v>
      </c>
      <c r="Y45" s="294"/>
      <c r="Z45" s="294"/>
      <c r="AA45" s="294">
        <f t="shared" si="3"/>
        <v>0</v>
      </c>
      <c r="AB45" s="294"/>
      <c r="AC45" s="288"/>
      <c r="AD45" s="294">
        <f t="shared" si="4"/>
        <v>0</v>
      </c>
      <c r="AE45" s="305"/>
      <c r="AF45" s="305"/>
      <c r="AG45" s="345"/>
      <c r="AH45" s="345"/>
      <c r="AI45" s="345"/>
      <c r="AJ45" s="345"/>
      <c r="AK45" s="345"/>
      <c r="AL45" s="345"/>
      <c r="AM45" s="345"/>
      <c r="AN45" s="345"/>
      <c r="AO45" s="345"/>
      <c r="AP45" s="294"/>
      <c r="AQ45" s="294"/>
      <c r="AR45" s="294"/>
      <c r="AS45" s="294"/>
      <c r="AT45" s="299">
        <f t="shared" si="5"/>
        <v>0</v>
      </c>
      <c r="AU45" s="364">
        <v>270</v>
      </c>
      <c r="AV45" s="289">
        <f t="shared" si="6"/>
        <v>0</v>
      </c>
    </row>
    <row r="46" spans="1:48" ht="49.5">
      <c r="A46" s="247" t="s">
        <v>352</v>
      </c>
      <c r="B46" s="5"/>
      <c r="C46" s="108" t="s">
        <v>221</v>
      </c>
      <c r="D46" s="345"/>
      <c r="E46" s="345">
        <f>D46*D27</f>
        <v>0</v>
      </c>
      <c r="F46" s="345"/>
      <c r="G46" s="387"/>
      <c r="H46" s="387"/>
      <c r="I46" s="345"/>
      <c r="J46" s="345"/>
      <c r="K46" s="345"/>
      <c r="L46" s="345"/>
      <c r="M46" s="345"/>
      <c r="N46" s="345"/>
      <c r="O46" s="345"/>
      <c r="P46" s="345"/>
      <c r="Q46" s="345"/>
      <c r="R46" s="294">
        <f t="shared" si="0"/>
        <v>0</v>
      </c>
      <c r="S46" s="294"/>
      <c r="T46" s="294"/>
      <c r="U46" s="294">
        <f t="shared" si="1"/>
        <v>0</v>
      </c>
      <c r="V46" s="294"/>
      <c r="W46" s="294"/>
      <c r="X46" s="294">
        <f t="shared" si="2"/>
        <v>0</v>
      </c>
      <c r="Y46" s="294"/>
      <c r="Z46" s="294"/>
      <c r="AA46" s="294">
        <f t="shared" si="3"/>
        <v>0</v>
      </c>
      <c r="AB46" s="294"/>
      <c r="AC46" s="288"/>
      <c r="AD46" s="294">
        <f t="shared" si="4"/>
        <v>0</v>
      </c>
      <c r="AE46" s="305"/>
      <c r="AF46" s="305"/>
      <c r="AG46" s="345"/>
      <c r="AH46" s="345"/>
      <c r="AI46" s="345"/>
      <c r="AJ46" s="345"/>
      <c r="AK46" s="345"/>
      <c r="AL46" s="345"/>
      <c r="AM46" s="345"/>
      <c r="AN46" s="345"/>
      <c r="AO46" s="345"/>
      <c r="AP46" s="294"/>
      <c r="AQ46" s="294"/>
      <c r="AR46" s="294"/>
      <c r="AS46" s="294"/>
      <c r="AT46" s="300">
        <f t="shared" si="5"/>
        <v>0</v>
      </c>
      <c r="AU46" s="364"/>
      <c r="AV46" s="289">
        <f t="shared" si="6"/>
        <v>0</v>
      </c>
    </row>
    <row r="47" spans="1:48" ht="50.25">
      <c r="A47" s="247" t="s">
        <v>31</v>
      </c>
      <c r="B47" s="5"/>
      <c r="C47" s="108" t="s">
        <v>221</v>
      </c>
      <c r="D47" s="294"/>
      <c r="E47" s="294"/>
      <c r="F47" s="345"/>
      <c r="G47" s="243"/>
      <c r="H47" s="243"/>
      <c r="I47" s="345"/>
      <c r="J47" s="345"/>
      <c r="K47" s="345"/>
      <c r="L47" s="345"/>
      <c r="M47" s="345"/>
      <c r="N47" s="345"/>
      <c r="O47" s="345"/>
      <c r="P47" s="345"/>
      <c r="Q47" s="345"/>
      <c r="R47" s="294">
        <f t="shared" si="0"/>
        <v>0</v>
      </c>
      <c r="S47" s="294"/>
      <c r="T47" s="294"/>
      <c r="U47" s="294">
        <f t="shared" si="1"/>
        <v>0</v>
      </c>
      <c r="V47" s="294"/>
      <c r="W47" s="294"/>
      <c r="X47" s="294">
        <f t="shared" si="2"/>
        <v>0</v>
      </c>
      <c r="Y47" s="294"/>
      <c r="Z47" s="294"/>
      <c r="AA47" s="294">
        <f t="shared" si="3"/>
        <v>0</v>
      </c>
      <c r="AB47" s="294"/>
      <c r="AC47" s="288"/>
      <c r="AD47" s="294">
        <f t="shared" si="4"/>
        <v>0</v>
      </c>
      <c r="AE47" s="305"/>
      <c r="AF47" s="305"/>
      <c r="AG47" s="345"/>
      <c r="AH47" s="345"/>
      <c r="AI47" s="345"/>
      <c r="AJ47" s="345"/>
      <c r="AK47" s="345"/>
      <c r="AL47" s="345"/>
      <c r="AM47" s="345"/>
      <c r="AN47" s="345"/>
      <c r="AO47" s="345"/>
      <c r="AP47" s="294"/>
      <c r="AQ47" s="294"/>
      <c r="AR47" s="294"/>
      <c r="AS47" s="294"/>
      <c r="AT47" s="299">
        <f t="shared" si="5"/>
        <v>0</v>
      </c>
      <c r="AU47" s="364">
        <v>212.76</v>
      </c>
      <c r="AV47" s="289">
        <f>AT47*AU47</f>
        <v>0</v>
      </c>
    </row>
    <row r="48" spans="1:48" ht="49.5">
      <c r="A48" s="247" t="s">
        <v>32</v>
      </c>
      <c r="B48" s="5"/>
      <c r="C48" s="108" t="s">
        <v>221</v>
      </c>
      <c r="D48" s="294"/>
      <c r="E48" s="294"/>
      <c r="F48" s="345"/>
      <c r="G48" s="243"/>
      <c r="H48" s="243"/>
      <c r="I48" s="345"/>
      <c r="J48" s="345"/>
      <c r="K48" s="345"/>
      <c r="L48" s="345"/>
      <c r="M48" s="345"/>
      <c r="N48" s="345"/>
      <c r="O48" s="345"/>
      <c r="P48" s="345"/>
      <c r="Q48" s="345"/>
      <c r="R48" s="294">
        <f t="shared" si="0"/>
        <v>0</v>
      </c>
      <c r="S48" s="294"/>
      <c r="T48" s="294"/>
      <c r="U48" s="294">
        <f t="shared" si="1"/>
        <v>0</v>
      </c>
      <c r="V48" s="294"/>
      <c r="W48" s="294"/>
      <c r="X48" s="294">
        <f t="shared" si="2"/>
        <v>0</v>
      </c>
      <c r="Y48" s="294"/>
      <c r="Z48" s="294"/>
      <c r="AA48" s="294">
        <f t="shared" si="3"/>
        <v>0</v>
      </c>
      <c r="AB48" s="294"/>
      <c r="AC48" s="288"/>
      <c r="AD48" s="294">
        <f t="shared" si="4"/>
        <v>0</v>
      </c>
      <c r="AE48" s="305"/>
      <c r="AF48" s="305"/>
      <c r="AG48" s="345"/>
      <c r="AH48" s="345"/>
      <c r="AI48" s="345"/>
      <c r="AJ48" s="345"/>
      <c r="AK48" s="345"/>
      <c r="AL48" s="345"/>
      <c r="AM48" s="345"/>
      <c r="AN48" s="345"/>
      <c r="AO48" s="345"/>
      <c r="AP48" s="294"/>
      <c r="AQ48" s="294"/>
      <c r="AR48" s="294"/>
      <c r="AS48" s="294"/>
      <c r="AT48" s="300">
        <f t="shared" si="5"/>
        <v>0</v>
      </c>
      <c r="AU48" s="364"/>
      <c r="AV48" s="289">
        <f t="shared" si="6"/>
        <v>0</v>
      </c>
    </row>
    <row r="49" spans="1:48" ht="49.5">
      <c r="A49" s="247" t="s">
        <v>33</v>
      </c>
      <c r="B49" s="5"/>
      <c r="C49" s="108" t="s">
        <v>221</v>
      </c>
      <c r="D49" s="294"/>
      <c r="E49" s="294"/>
      <c r="F49" s="345"/>
      <c r="G49" s="243"/>
      <c r="H49" s="243"/>
      <c r="I49" s="345"/>
      <c r="J49" s="345"/>
      <c r="K49" s="345"/>
      <c r="L49" s="345"/>
      <c r="M49" s="345"/>
      <c r="N49" s="345"/>
      <c r="O49" s="345"/>
      <c r="P49" s="345"/>
      <c r="Q49" s="345"/>
      <c r="R49" s="294">
        <f t="shared" si="0"/>
        <v>0</v>
      </c>
      <c r="S49" s="294"/>
      <c r="T49" s="294"/>
      <c r="U49" s="294">
        <f t="shared" si="1"/>
        <v>0</v>
      </c>
      <c r="V49" s="294"/>
      <c r="W49" s="294"/>
      <c r="X49" s="294">
        <f t="shared" si="2"/>
        <v>0</v>
      </c>
      <c r="Y49" s="294"/>
      <c r="Z49" s="294"/>
      <c r="AA49" s="294">
        <f t="shared" si="3"/>
        <v>0</v>
      </c>
      <c r="AB49" s="294"/>
      <c r="AC49" s="288"/>
      <c r="AD49" s="294">
        <f t="shared" si="4"/>
        <v>0</v>
      </c>
      <c r="AE49" s="305"/>
      <c r="AF49" s="305"/>
      <c r="AG49" s="345"/>
      <c r="AH49" s="345"/>
      <c r="AI49" s="345"/>
      <c r="AJ49" s="345"/>
      <c r="AK49" s="345"/>
      <c r="AL49" s="345"/>
      <c r="AM49" s="345"/>
      <c r="AN49" s="345"/>
      <c r="AO49" s="345"/>
      <c r="AP49" s="294"/>
      <c r="AQ49" s="294"/>
      <c r="AR49" s="294"/>
      <c r="AS49" s="294"/>
      <c r="AT49" s="300">
        <f t="shared" si="5"/>
        <v>0</v>
      </c>
      <c r="AU49" s="364">
        <v>591.84</v>
      </c>
      <c r="AV49" s="289">
        <f t="shared" si="6"/>
        <v>0</v>
      </c>
    </row>
    <row r="50" spans="1:48" ht="49.5">
      <c r="A50" s="247" t="s">
        <v>34</v>
      </c>
      <c r="B50" s="5"/>
      <c r="C50" s="108" t="s">
        <v>223</v>
      </c>
      <c r="D50" s="345">
        <v>7.0000000000000001E-3</v>
      </c>
      <c r="E50" s="345">
        <f>D50*D27</f>
        <v>0.189</v>
      </c>
      <c r="F50" s="345"/>
      <c r="G50" s="243"/>
      <c r="H50" s="243"/>
      <c r="I50" s="345"/>
      <c r="J50" s="345"/>
      <c r="K50" s="345"/>
      <c r="L50" s="345"/>
      <c r="M50" s="345"/>
      <c r="N50" s="345"/>
      <c r="O50" s="345"/>
      <c r="P50" s="345"/>
      <c r="Q50" s="345"/>
      <c r="R50" s="294">
        <f t="shared" si="0"/>
        <v>0</v>
      </c>
      <c r="S50" s="294"/>
      <c r="T50" s="294"/>
      <c r="U50" s="294">
        <f t="shared" si="1"/>
        <v>0</v>
      </c>
      <c r="V50" s="294"/>
      <c r="W50" s="294"/>
      <c r="X50" s="294">
        <f t="shared" si="2"/>
        <v>0</v>
      </c>
      <c r="Y50" s="294"/>
      <c r="Z50" s="294"/>
      <c r="AA50" s="294">
        <f t="shared" si="3"/>
        <v>0</v>
      </c>
      <c r="AB50" s="294"/>
      <c r="AC50" s="288"/>
      <c r="AD50" s="294">
        <f t="shared" si="4"/>
        <v>0</v>
      </c>
      <c r="AE50" s="447">
        <v>8.5000000000000006E-3</v>
      </c>
      <c r="AF50" s="447">
        <f>AE50*AE27</f>
        <v>0.27200000000000002</v>
      </c>
      <c r="AG50" s="345"/>
      <c r="AH50" s="345"/>
      <c r="AI50" s="345"/>
      <c r="AJ50" s="345"/>
      <c r="AK50" s="345"/>
      <c r="AL50" s="345"/>
      <c r="AM50" s="345"/>
      <c r="AN50" s="345"/>
      <c r="AO50" s="345"/>
      <c r="AP50" s="294"/>
      <c r="AQ50" s="294"/>
      <c r="AR50" s="294"/>
      <c r="AS50" s="294"/>
      <c r="AT50" s="343">
        <f>(E50+H50+K50+N50+Q50+T50+W50+Z50+AC50+AF50+AI50+AL50+AO50+AQ50+AS50)/0.04</f>
        <v>11.525</v>
      </c>
      <c r="AU50" s="364">
        <v>10.5</v>
      </c>
      <c r="AV50" s="289">
        <f t="shared" si="6"/>
        <v>121.0125</v>
      </c>
    </row>
    <row r="51" spans="1:48" ht="50.25">
      <c r="A51" s="248" t="s">
        <v>254</v>
      </c>
      <c r="B51" s="8"/>
      <c r="C51" s="108" t="s">
        <v>221</v>
      </c>
      <c r="D51" s="294"/>
      <c r="E51" s="294"/>
      <c r="F51" s="345"/>
      <c r="G51" s="244"/>
      <c r="H51" s="244"/>
      <c r="I51" s="345"/>
      <c r="J51" s="347"/>
      <c r="K51" s="345"/>
      <c r="L51" s="345"/>
      <c r="M51" s="347"/>
      <c r="N51" s="345"/>
      <c r="O51" s="345"/>
      <c r="P51" s="347"/>
      <c r="Q51" s="347"/>
      <c r="R51" s="294">
        <f t="shared" si="0"/>
        <v>0</v>
      </c>
      <c r="S51" s="295"/>
      <c r="T51" s="295"/>
      <c r="U51" s="294">
        <f t="shared" si="1"/>
        <v>0</v>
      </c>
      <c r="V51" s="295"/>
      <c r="W51" s="295"/>
      <c r="X51" s="294">
        <f t="shared" si="2"/>
        <v>0</v>
      </c>
      <c r="Y51" s="295"/>
      <c r="Z51" s="295"/>
      <c r="AA51" s="294">
        <f t="shared" si="3"/>
        <v>0</v>
      </c>
      <c r="AB51" s="295"/>
      <c r="AC51" s="287"/>
      <c r="AD51" s="294">
        <f t="shared" si="4"/>
        <v>0</v>
      </c>
      <c r="AE51" s="304"/>
      <c r="AF51" s="304"/>
      <c r="AG51" s="345"/>
      <c r="AH51" s="347"/>
      <c r="AI51" s="347"/>
      <c r="AJ51" s="345"/>
      <c r="AK51" s="347"/>
      <c r="AL51" s="347"/>
      <c r="AM51" s="345"/>
      <c r="AN51" s="347"/>
      <c r="AO51" s="347"/>
      <c r="AP51" s="295"/>
      <c r="AQ51" s="295"/>
      <c r="AR51" s="295"/>
      <c r="AS51" s="295"/>
      <c r="AT51" s="299">
        <f t="shared" si="5"/>
        <v>0</v>
      </c>
      <c r="AU51" s="363">
        <v>433.5</v>
      </c>
      <c r="AV51" s="289">
        <f t="shared" si="6"/>
        <v>0</v>
      </c>
    </row>
    <row r="52" spans="1:48" ht="50.25">
      <c r="A52" s="249" t="s">
        <v>35</v>
      </c>
      <c r="B52" s="8"/>
      <c r="C52" s="108" t="s">
        <v>221</v>
      </c>
      <c r="D52" s="448">
        <v>3.5000000000000001E-3</v>
      </c>
      <c r="E52" s="448">
        <f>D52*D27</f>
        <v>9.4500000000000001E-2</v>
      </c>
      <c r="F52" s="345"/>
      <c r="G52" s="244"/>
      <c r="H52" s="244"/>
      <c r="I52" s="345"/>
      <c r="J52" s="347"/>
      <c r="K52" s="345"/>
      <c r="L52" s="345"/>
      <c r="M52" s="347"/>
      <c r="N52" s="345"/>
      <c r="O52" s="345"/>
      <c r="P52" s="347"/>
      <c r="Q52" s="347"/>
      <c r="R52" s="294">
        <f t="shared" si="0"/>
        <v>0</v>
      </c>
      <c r="S52" s="295"/>
      <c r="T52" s="295"/>
      <c r="U52" s="294">
        <f>T52*AU52</f>
        <v>0</v>
      </c>
      <c r="V52" s="295"/>
      <c r="W52" s="295"/>
      <c r="X52" s="294">
        <f t="shared" si="2"/>
        <v>0</v>
      </c>
      <c r="Y52" s="295"/>
      <c r="Z52" s="295"/>
      <c r="AA52" s="294">
        <f t="shared" si="3"/>
        <v>0</v>
      </c>
      <c r="AB52" s="295"/>
      <c r="AC52" s="287"/>
      <c r="AD52" s="294">
        <f t="shared" si="4"/>
        <v>0</v>
      </c>
      <c r="AE52" s="449">
        <v>4.4999999999999997E-3</v>
      </c>
      <c r="AF52" s="449">
        <f>AE52*AE27</f>
        <v>0.14399999999999999</v>
      </c>
      <c r="AG52" s="345"/>
      <c r="AH52" s="347"/>
      <c r="AI52" s="347"/>
      <c r="AJ52" s="345"/>
      <c r="AK52" s="347"/>
      <c r="AL52" s="347"/>
      <c r="AM52" s="345"/>
      <c r="AN52" s="347"/>
      <c r="AO52" s="347"/>
      <c r="AP52" s="295"/>
      <c r="AQ52" s="295"/>
      <c r="AR52" s="295"/>
      <c r="AS52" s="295"/>
      <c r="AT52" s="299">
        <f t="shared" si="5"/>
        <v>0.23849999999999999</v>
      </c>
      <c r="AU52" s="363">
        <v>46.5</v>
      </c>
      <c r="AV52" s="289">
        <f t="shared" si="6"/>
        <v>11.090249999999999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1" t="s">
        <v>8</v>
      </c>
      <c r="AU54" s="602"/>
      <c r="AV54" s="6"/>
    </row>
    <row r="55" spans="1:48">
      <c r="A55" s="12"/>
      <c r="B55" s="14"/>
      <c r="C55" s="4" t="s">
        <v>76</v>
      </c>
      <c r="D55" s="541" t="s">
        <v>18</v>
      </c>
      <c r="E55" s="542"/>
      <c r="F55" s="542"/>
      <c r="G55" s="542"/>
      <c r="H55" s="542"/>
      <c r="I55" s="542"/>
      <c r="J55" s="542"/>
      <c r="K55" s="542"/>
      <c r="L55" s="542"/>
      <c r="M55" s="542"/>
      <c r="N55" s="543"/>
      <c r="O55" s="180"/>
      <c r="P55" s="541" t="s">
        <v>19</v>
      </c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3"/>
      <c r="AC55" s="541" t="s">
        <v>20</v>
      </c>
      <c r="AD55" s="542"/>
      <c r="AE55" s="542"/>
      <c r="AF55" s="542"/>
      <c r="AG55" s="542"/>
      <c r="AH55" s="543"/>
      <c r="AI55" s="541" t="s">
        <v>21</v>
      </c>
      <c r="AJ55" s="542"/>
      <c r="AK55" s="542"/>
      <c r="AL55" s="542"/>
      <c r="AM55" s="542"/>
      <c r="AN55" s="542"/>
      <c r="AO55" s="543"/>
      <c r="AP55" s="24" t="s">
        <v>16</v>
      </c>
      <c r="AQ55" s="23"/>
      <c r="AR55" s="23"/>
      <c r="AS55" s="16"/>
      <c r="AT55" s="581" t="s">
        <v>3</v>
      </c>
      <c r="AU55" s="582"/>
      <c r="AV55" s="6"/>
    </row>
    <row r="56" spans="1:48">
      <c r="A56" s="1"/>
      <c r="B56" s="4"/>
      <c r="C56" s="4" t="s">
        <v>75</v>
      </c>
      <c r="D56" s="544"/>
      <c r="E56" s="545"/>
      <c r="F56" s="545"/>
      <c r="G56" s="545"/>
      <c r="H56" s="545"/>
      <c r="I56" s="545"/>
      <c r="J56" s="545"/>
      <c r="K56" s="545"/>
      <c r="L56" s="545"/>
      <c r="M56" s="545"/>
      <c r="N56" s="546"/>
      <c r="O56" s="181"/>
      <c r="P56" s="544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6"/>
      <c r="AC56" s="544"/>
      <c r="AD56" s="545"/>
      <c r="AE56" s="545"/>
      <c r="AF56" s="545"/>
      <c r="AG56" s="545"/>
      <c r="AH56" s="546"/>
      <c r="AI56" s="544"/>
      <c r="AJ56" s="545"/>
      <c r="AK56" s="545"/>
      <c r="AL56" s="545"/>
      <c r="AM56" s="545"/>
      <c r="AN56" s="545"/>
      <c r="AO56" s="546"/>
      <c r="AP56" s="26" t="s">
        <v>17</v>
      </c>
      <c r="AQ56" s="25"/>
      <c r="AR56" s="25"/>
      <c r="AS56" s="2"/>
      <c r="AT56" s="593" t="s">
        <v>57</v>
      </c>
      <c r="AU56" s="594"/>
      <c r="AV56" s="7"/>
    </row>
    <row r="57" spans="1:48" ht="20.25" customHeight="1">
      <c r="A57" s="1" t="s">
        <v>78</v>
      </c>
      <c r="B57" s="4" t="s">
        <v>79</v>
      </c>
      <c r="C57" s="4" t="s">
        <v>9</v>
      </c>
      <c r="D57" s="797" t="str">
        <f>D23</f>
        <v>Филе птицы тушенное "по-сибирски"</v>
      </c>
      <c r="E57" s="798"/>
      <c r="F57" s="349"/>
      <c r="G57" s="797" t="str">
        <f>G23</f>
        <v>Каша гречневая рассыпчатая с маслом</v>
      </c>
      <c r="H57" s="798"/>
      <c r="I57" s="349"/>
      <c r="J57" s="797" t="str">
        <f>J23</f>
        <v>Огурцы порционные</v>
      </c>
      <c r="K57" s="798"/>
      <c r="L57" s="349"/>
      <c r="M57" s="797" t="str">
        <f>M23</f>
        <v>Хлеб пшеничный/ржаной</v>
      </c>
      <c r="N57" s="798"/>
      <c r="O57" s="349"/>
      <c r="P57" s="797" t="str">
        <f>P23</f>
        <v>Компот яблочно-ананасовый</v>
      </c>
      <c r="Q57" s="798"/>
      <c r="R57" s="115"/>
      <c r="S57" s="572"/>
      <c r="T57" s="573"/>
      <c r="U57" s="115"/>
      <c r="V57" s="572"/>
      <c r="W57" s="573"/>
      <c r="X57" s="115"/>
      <c r="Y57" s="572"/>
      <c r="Z57" s="573"/>
      <c r="AA57" s="115"/>
      <c r="AB57" s="572">
        <f>AB23</f>
        <v>0</v>
      </c>
      <c r="AC57" s="573"/>
      <c r="AD57" s="115"/>
      <c r="AE57" s="797" t="str">
        <f>AE23</f>
        <v>Зраза мясная ленивая</v>
      </c>
      <c r="AF57" s="798"/>
      <c r="AG57" s="349"/>
      <c r="AH57" s="797" t="str">
        <f>AH23</f>
        <v>Сложный гарнир</v>
      </c>
      <c r="AI57" s="798"/>
      <c r="AJ57" s="349"/>
      <c r="AK57" s="797" t="str">
        <f>AK23</f>
        <v>Хлеб пшеничный/ржаной</v>
      </c>
      <c r="AL57" s="798"/>
      <c r="AM57" s="349"/>
      <c r="AN57" s="797" t="str">
        <f>AN23</f>
        <v>чай с сахаром</v>
      </c>
      <c r="AO57" s="798"/>
      <c r="AP57" s="560"/>
      <c r="AQ57" s="561"/>
      <c r="AR57" s="560"/>
      <c r="AS57" s="561"/>
      <c r="AT57" s="18"/>
      <c r="AU57" s="182"/>
      <c r="AV57" s="18"/>
    </row>
    <row r="58" spans="1:48" ht="27.75">
      <c r="A58" s="1"/>
      <c r="B58" s="4"/>
      <c r="C58" s="4" t="s">
        <v>10</v>
      </c>
      <c r="D58" s="799"/>
      <c r="E58" s="800"/>
      <c r="F58" s="350"/>
      <c r="G58" s="799"/>
      <c r="H58" s="800"/>
      <c r="I58" s="350"/>
      <c r="J58" s="799"/>
      <c r="K58" s="800"/>
      <c r="L58" s="350"/>
      <c r="M58" s="799"/>
      <c r="N58" s="800"/>
      <c r="O58" s="350"/>
      <c r="P58" s="799"/>
      <c r="Q58" s="800"/>
      <c r="R58" s="117"/>
      <c r="S58" s="574"/>
      <c r="T58" s="575"/>
      <c r="U58" s="117"/>
      <c r="V58" s="574"/>
      <c r="W58" s="575"/>
      <c r="X58" s="117"/>
      <c r="Y58" s="574"/>
      <c r="Z58" s="575"/>
      <c r="AA58" s="117"/>
      <c r="AB58" s="574"/>
      <c r="AC58" s="575"/>
      <c r="AD58" s="117"/>
      <c r="AE58" s="799"/>
      <c r="AF58" s="800"/>
      <c r="AG58" s="350"/>
      <c r="AH58" s="799"/>
      <c r="AI58" s="800"/>
      <c r="AJ58" s="350"/>
      <c r="AK58" s="799"/>
      <c r="AL58" s="800"/>
      <c r="AM58" s="350"/>
      <c r="AN58" s="799"/>
      <c r="AO58" s="800"/>
      <c r="AP58" s="562"/>
      <c r="AQ58" s="563"/>
      <c r="AR58" s="562"/>
      <c r="AS58" s="563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01"/>
      <c r="E59" s="802"/>
      <c r="F59" s="351"/>
      <c r="G59" s="801"/>
      <c r="H59" s="802"/>
      <c r="I59" s="351"/>
      <c r="J59" s="801"/>
      <c r="K59" s="802"/>
      <c r="L59" s="351"/>
      <c r="M59" s="801"/>
      <c r="N59" s="802"/>
      <c r="O59" s="351"/>
      <c r="P59" s="801"/>
      <c r="Q59" s="802"/>
      <c r="R59" s="118"/>
      <c r="S59" s="576"/>
      <c r="T59" s="577"/>
      <c r="U59" s="118"/>
      <c r="V59" s="576"/>
      <c r="W59" s="577"/>
      <c r="X59" s="118"/>
      <c r="Y59" s="576"/>
      <c r="Z59" s="577"/>
      <c r="AA59" s="118"/>
      <c r="AB59" s="576"/>
      <c r="AC59" s="577"/>
      <c r="AD59" s="118"/>
      <c r="AE59" s="801"/>
      <c r="AF59" s="802"/>
      <c r="AG59" s="351"/>
      <c r="AH59" s="801"/>
      <c r="AI59" s="802"/>
      <c r="AJ59" s="351"/>
      <c r="AK59" s="801"/>
      <c r="AL59" s="802"/>
      <c r="AM59" s="351"/>
      <c r="AN59" s="801"/>
      <c r="AO59" s="802"/>
      <c r="AP59" s="564"/>
      <c r="AQ59" s="565"/>
      <c r="AR59" s="564"/>
      <c r="AS59" s="565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9" t="s">
        <v>36</v>
      </c>
      <c r="B61" s="10"/>
      <c r="C61" s="108" t="s">
        <v>221</v>
      </c>
      <c r="D61" s="369"/>
      <c r="E61" s="369"/>
      <c r="F61" s="369"/>
      <c r="G61" s="369"/>
      <c r="H61" s="369"/>
      <c r="I61" s="369"/>
      <c r="J61" s="369"/>
      <c r="K61" s="369"/>
      <c r="L61" s="369"/>
      <c r="M61" s="395"/>
      <c r="N61" s="395"/>
      <c r="O61" s="369"/>
      <c r="P61" s="369"/>
      <c r="Q61" s="369"/>
      <c r="R61" s="296">
        <f>Q61*AU61</f>
        <v>0</v>
      </c>
      <c r="S61" s="296"/>
      <c r="T61" s="296"/>
      <c r="U61" s="296">
        <f>T61*AU61</f>
        <v>0</v>
      </c>
      <c r="V61" s="296"/>
      <c r="W61" s="296"/>
      <c r="X61" s="296">
        <f>W61*AU61</f>
        <v>0</v>
      </c>
      <c r="Y61" s="296"/>
      <c r="Z61" s="296"/>
      <c r="AA61" s="296">
        <f>Z61*AU61</f>
        <v>0</v>
      </c>
      <c r="AB61" s="296"/>
      <c r="AC61" s="297"/>
      <c r="AD61" s="296">
        <f>AC61*AU61</f>
        <v>0</v>
      </c>
      <c r="AE61" s="245"/>
      <c r="AF61" s="245"/>
      <c r="AG61" s="369"/>
      <c r="AH61" s="369"/>
      <c r="AI61" s="369"/>
      <c r="AJ61" s="369"/>
      <c r="AK61" s="369"/>
      <c r="AL61" s="369"/>
      <c r="AM61" s="369"/>
      <c r="AN61" s="369"/>
      <c r="AO61" s="369"/>
      <c r="AP61" s="296"/>
      <c r="AQ61" s="296"/>
      <c r="AR61" s="296"/>
      <c r="AS61" s="296"/>
      <c r="AT61" s="301">
        <f>E61+H61+K61+N61+Q61+T61+W61+Z61+AC61+AF61+AI61+AL61+AO61+AQ61+AS61</f>
        <v>0</v>
      </c>
      <c r="AU61" s="365"/>
      <c r="AV61" s="291">
        <f>AT61*AU61</f>
        <v>0</v>
      </c>
    </row>
    <row r="62" spans="1:48" ht="49.5">
      <c r="A62" s="250" t="s">
        <v>38</v>
      </c>
      <c r="B62" s="8"/>
      <c r="C62" s="108" t="s">
        <v>221</v>
      </c>
      <c r="D62" s="371"/>
      <c r="E62" s="371"/>
      <c r="F62" s="369"/>
      <c r="G62" s="371">
        <v>6.0999999999999999E-2</v>
      </c>
      <c r="H62" s="371">
        <f>G62*G27</f>
        <v>1.647</v>
      </c>
      <c r="I62" s="369"/>
      <c r="J62" s="371"/>
      <c r="K62" s="371"/>
      <c r="L62" s="369"/>
      <c r="M62" s="347"/>
      <c r="N62" s="347"/>
      <c r="O62" s="369"/>
      <c r="P62" s="371"/>
      <c r="Q62" s="371"/>
      <c r="R62" s="296">
        <f t="shared" ref="R62:R97" si="7">Q62*AU62</f>
        <v>0</v>
      </c>
      <c r="S62" s="295"/>
      <c r="T62" s="295"/>
      <c r="U62" s="296">
        <f t="shared" ref="U62:U94" si="8">T62*AU62</f>
        <v>0</v>
      </c>
      <c r="V62" s="295"/>
      <c r="W62" s="295"/>
      <c r="X62" s="296">
        <f t="shared" ref="X62:X92" si="9">W62*AU62</f>
        <v>0</v>
      </c>
      <c r="Y62" s="295"/>
      <c r="Z62" s="295"/>
      <c r="AA62" s="296">
        <f t="shared" ref="AA62:AA94" si="10">Z62*AU62</f>
        <v>0</v>
      </c>
      <c r="AB62" s="295"/>
      <c r="AC62" s="287"/>
      <c r="AD62" s="296">
        <f t="shared" ref="AD62:AD97" si="11">AC62*AU62</f>
        <v>0</v>
      </c>
      <c r="AE62" s="244"/>
      <c r="AF62" s="244"/>
      <c r="AG62" s="369"/>
      <c r="AH62" s="371"/>
      <c r="AI62" s="371"/>
      <c r="AJ62" s="369"/>
      <c r="AK62" s="371"/>
      <c r="AL62" s="371"/>
      <c r="AM62" s="369"/>
      <c r="AN62" s="371"/>
      <c r="AO62" s="371"/>
      <c r="AP62" s="295"/>
      <c r="AQ62" s="295"/>
      <c r="AR62" s="295"/>
      <c r="AS62" s="295"/>
      <c r="AT62" s="301">
        <f t="shared" ref="AT62:AT97" si="12">E62+H62+K62+N62+Q62+T62+W62+Z62+AC62+AF62+AI62+AL62+AO62+AQ62+AS62</f>
        <v>1.647</v>
      </c>
      <c r="AU62" s="367">
        <v>145.5</v>
      </c>
      <c r="AV62" s="291">
        <f t="shared" ref="AV62:AV97" si="13">AT62*AU62</f>
        <v>239.63849999999999</v>
      </c>
    </row>
    <row r="63" spans="1:48" ht="49.5">
      <c r="A63" s="249" t="s">
        <v>39</v>
      </c>
      <c r="B63" s="5"/>
      <c r="C63" s="108" t="s">
        <v>221</v>
      </c>
      <c r="D63" s="372"/>
      <c r="E63" s="372"/>
      <c r="F63" s="369"/>
      <c r="G63" s="372"/>
      <c r="H63" s="372"/>
      <c r="I63" s="369"/>
      <c r="J63" s="372"/>
      <c r="K63" s="372"/>
      <c r="L63" s="369"/>
      <c r="M63" s="345"/>
      <c r="N63" s="345"/>
      <c r="O63" s="369"/>
      <c r="P63" s="372"/>
      <c r="Q63" s="372"/>
      <c r="R63" s="296">
        <f t="shared" si="7"/>
        <v>0</v>
      </c>
      <c r="S63" s="294"/>
      <c r="T63" s="294"/>
      <c r="U63" s="296">
        <f t="shared" si="8"/>
        <v>0</v>
      </c>
      <c r="V63" s="294"/>
      <c r="W63" s="294"/>
      <c r="X63" s="296">
        <f t="shared" si="9"/>
        <v>0</v>
      </c>
      <c r="Y63" s="294"/>
      <c r="Z63" s="294"/>
      <c r="AA63" s="296">
        <f t="shared" si="10"/>
        <v>0</v>
      </c>
      <c r="AB63" s="294"/>
      <c r="AC63" s="288"/>
      <c r="AD63" s="296">
        <f t="shared" si="11"/>
        <v>0</v>
      </c>
      <c r="AE63" s="243"/>
      <c r="AF63" s="243"/>
      <c r="AG63" s="369"/>
      <c r="AH63" s="372"/>
      <c r="AI63" s="372"/>
      <c r="AJ63" s="369"/>
      <c r="AK63" s="372"/>
      <c r="AL63" s="372"/>
      <c r="AM63" s="369"/>
      <c r="AN63" s="372"/>
      <c r="AO63" s="372"/>
      <c r="AP63" s="294"/>
      <c r="AQ63" s="294"/>
      <c r="AR63" s="294"/>
      <c r="AS63" s="294"/>
      <c r="AT63" s="301">
        <f t="shared" si="12"/>
        <v>0</v>
      </c>
      <c r="AU63" s="368"/>
      <c r="AV63" s="291">
        <f t="shared" si="13"/>
        <v>0</v>
      </c>
    </row>
    <row r="64" spans="1:48" ht="50.25">
      <c r="A64" s="247" t="s">
        <v>40</v>
      </c>
      <c r="B64" s="5"/>
      <c r="C64" s="108" t="s">
        <v>221</v>
      </c>
      <c r="D64" s="372"/>
      <c r="E64" s="372"/>
      <c r="F64" s="369"/>
      <c r="G64" s="372"/>
      <c r="H64" s="372"/>
      <c r="I64" s="369"/>
      <c r="J64" s="372"/>
      <c r="K64" s="372"/>
      <c r="L64" s="369"/>
      <c r="M64" s="345"/>
      <c r="N64" s="345"/>
      <c r="O64" s="369"/>
      <c r="P64" s="372"/>
      <c r="Q64" s="372"/>
      <c r="R64" s="296">
        <f t="shared" si="7"/>
        <v>0</v>
      </c>
      <c r="S64" s="294"/>
      <c r="T64" s="294"/>
      <c r="U64" s="296">
        <f t="shared" si="8"/>
        <v>0</v>
      </c>
      <c r="V64" s="294"/>
      <c r="W64" s="294"/>
      <c r="X64" s="296">
        <f t="shared" si="9"/>
        <v>0</v>
      </c>
      <c r="Y64" s="294"/>
      <c r="Z64" s="294"/>
      <c r="AA64" s="296">
        <f t="shared" si="10"/>
        <v>0</v>
      </c>
      <c r="AB64" s="294"/>
      <c r="AC64" s="288"/>
      <c r="AD64" s="296">
        <f t="shared" si="11"/>
        <v>0</v>
      </c>
      <c r="AE64" s="243"/>
      <c r="AF64" s="243"/>
      <c r="AG64" s="369"/>
      <c r="AH64" s="372"/>
      <c r="AI64" s="372"/>
      <c r="AJ64" s="369"/>
      <c r="AK64" s="372"/>
      <c r="AL64" s="372"/>
      <c r="AM64" s="369"/>
      <c r="AN64" s="372"/>
      <c r="AO64" s="372"/>
      <c r="AP64" s="294"/>
      <c r="AQ64" s="294"/>
      <c r="AR64" s="294"/>
      <c r="AS64" s="294"/>
      <c r="AT64" s="302">
        <f t="shared" si="12"/>
        <v>0</v>
      </c>
      <c r="AU64" s="368">
        <v>75</v>
      </c>
      <c r="AV64" s="291">
        <f t="shared" si="13"/>
        <v>0</v>
      </c>
    </row>
    <row r="65" spans="1:48" ht="49.5">
      <c r="A65" s="247" t="s">
        <v>41</v>
      </c>
      <c r="B65" s="5"/>
      <c r="C65" s="108" t="s">
        <v>221</v>
      </c>
      <c r="D65" s="372"/>
      <c r="E65" s="372"/>
      <c r="F65" s="369"/>
      <c r="G65" s="372"/>
      <c r="H65" s="372"/>
      <c r="I65" s="369"/>
      <c r="J65" s="372"/>
      <c r="K65" s="372"/>
      <c r="L65" s="369"/>
      <c r="M65" s="345"/>
      <c r="N65" s="345"/>
      <c r="O65" s="369"/>
      <c r="P65" s="372"/>
      <c r="Q65" s="372"/>
      <c r="R65" s="296">
        <f t="shared" si="7"/>
        <v>0</v>
      </c>
      <c r="S65" s="294"/>
      <c r="T65" s="294"/>
      <c r="U65" s="296">
        <f t="shared" si="8"/>
        <v>0</v>
      </c>
      <c r="V65" s="294"/>
      <c r="W65" s="294"/>
      <c r="X65" s="296">
        <f t="shared" si="9"/>
        <v>0</v>
      </c>
      <c r="Y65" s="294"/>
      <c r="Z65" s="294"/>
      <c r="AA65" s="296">
        <f t="shared" si="10"/>
        <v>0</v>
      </c>
      <c r="AB65" s="294"/>
      <c r="AC65" s="288"/>
      <c r="AD65" s="296">
        <f t="shared" si="11"/>
        <v>0</v>
      </c>
      <c r="AE65" s="243"/>
      <c r="AF65" s="243"/>
      <c r="AG65" s="369"/>
      <c r="AH65" s="372"/>
      <c r="AI65" s="372"/>
      <c r="AJ65" s="369"/>
      <c r="AK65" s="372"/>
      <c r="AL65" s="372"/>
      <c r="AM65" s="369"/>
      <c r="AN65" s="372"/>
      <c r="AO65" s="372"/>
      <c r="AP65" s="294"/>
      <c r="AQ65" s="294"/>
      <c r="AR65" s="294"/>
      <c r="AS65" s="294"/>
      <c r="AT65" s="301">
        <f t="shared" si="12"/>
        <v>0</v>
      </c>
      <c r="AU65" s="368"/>
      <c r="AV65" s="291">
        <f t="shared" si="13"/>
        <v>0</v>
      </c>
    </row>
    <row r="66" spans="1:48" ht="72.75">
      <c r="A66" s="330" t="s">
        <v>42</v>
      </c>
      <c r="B66" s="5"/>
      <c r="C66" s="108" t="s">
        <v>221</v>
      </c>
      <c r="D66" s="372"/>
      <c r="E66" s="372"/>
      <c r="F66" s="369"/>
      <c r="G66" s="372"/>
      <c r="H66" s="372"/>
      <c r="I66" s="369"/>
      <c r="J66" s="372"/>
      <c r="K66" s="372"/>
      <c r="L66" s="369"/>
      <c r="M66" s="345"/>
      <c r="N66" s="345"/>
      <c r="O66" s="369"/>
      <c r="P66" s="372"/>
      <c r="Q66" s="372"/>
      <c r="R66" s="296">
        <f t="shared" si="7"/>
        <v>0</v>
      </c>
      <c r="S66" s="294"/>
      <c r="T66" s="294"/>
      <c r="U66" s="296">
        <f t="shared" si="8"/>
        <v>0</v>
      </c>
      <c r="V66" s="294"/>
      <c r="W66" s="294"/>
      <c r="X66" s="296">
        <f t="shared" si="9"/>
        <v>0</v>
      </c>
      <c r="Y66" s="294"/>
      <c r="Z66" s="294"/>
      <c r="AA66" s="296">
        <f t="shared" si="10"/>
        <v>0</v>
      </c>
      <c r="AB66" s="294"/>
      <c r="AC66" s="288"/>
      <c r="AD66" s="296">
        <f t="shared" si="11"/>
        <v>0</v>
      </c>
      <c r="AE66" s="243"/>
      <c r="AF66" s="243"/>
      <c r="AG66" s="369"/>
      <c r="AH66" s="372"/>
      <c r="AI66" s="372"/>
      <c r="AJ66" s="369"/>
      <c r="AK66" s="372"/>
      <c r="AL66" s="372"/>
      <c r="AM66" s="369"/>
      <c r="AN66" s="372"/>
      <c r="AO66" s="372"/>
      <c r="AP66" s="294"/>
      <c r="AQ66" s="294"/>
      <c r="AR66" s="294"/>
      <c r="AS66" s="294"/>
      <c r="AT66" s="301">
        <f t="shared" si="12"/>
        <v>0</v>
      </c>
      <c r="AU66" s="368"/>
      <c r="AV66" s="291">
        <f t="shared" si="13"/>
        <v>0</v>
      </c>
    </row>
    <row r="67" spans="1:48" ht="84">
      <c r="A67" s="331" t="s">
        <v>257</v>
      </c>
      <c r="B67" s="5"/>
      <c r="C67" s="108" t="s">
        <v>221</v>
      </c>
      <c r="D67" s="372"/>
      <c r="E67" s="372"/>
      <c r="F67" s="369"/>
      <c r="G67" s="372"/>
      <c r="H67" s="372"/>
      <c r="I67" s="369"/>
      <c r="J67" s="372"/>
      <c r="K67" s="372"/>
      <c r="L67" s="369"/>
      <c r="M67" s="345"/>
      <c r="N67" s="345"/>
      <c r="O67" s="369"/>
      <c r="P67" s="372"/>
      <c r="Q67" s="372"/>
      <c r="R67" s="296">
        <f t="shared" si="7"/>
        <v>0</v>
      </c>
      <c r="S67" s="294"/>
      <c r="T67" s="294"/>
      <c r="U67" s="296">
        <f t="shared" si="8"/>
        <v>0</v>
      </c>
      <c r="V67" s="294"/>
      <c r="W67" s="294"/>
      <c r="X67" s="296">
        <f t="shared" si="9"/>
        <v>0</v>
      </c>
      <c r="Y67" s="294"/>
      <c r="Z67" s="294"/>
      <c r="AA67" s="296">
        <f t="shared" si="10"/>
        <v>0</v>
      </c>
      <c r="AB67" s="294"/>
      <c r="AC67" s="288"/>
      <c r="AD67" s="296">
        <f t="shared" si="11"/>
        <v>0</v>
      </c>
      <c r="AE67" s="243"/>
      <c r="AF67" s="243"/>
      <c r="AG67" s="369"/>
      <c r="AH67" s="372"/>
      <c r="AI67" s="372"/>
      <c r="AJ67" s="369"/>
      <c r="AK67" s="372"/>
      <c r="AL67" s="372"/>
      <c r="AM67" s="369"/>
      <c r="AN67" s="372"/>
      <c r="AO67" s="372"/>
      <c r="AP67" s="294"/>
      <c r="AQ67" s="294"/>
      <c r="AR67" s="294"/>
      <c r="AS67" s="294"/>
      <c r="AT67" s="302">
        <f t="shared" si="12"/>
        <v>0</v>
      </c>
      <c r="AU67" s="368">
        <v>73.5</v>
      </c>
      <c r="AV67" s="291">
        <f t="shared" si="13"/>
        <v>0</v>
      </c>
    </row>
    <row r="68" spans="1:48" ht="49.5">
      <c r="A68" s="247" t="s">
        <v>43</v>
      </c>
      <c r="B68" s="5"/>
      <c r="C68" s="108" t="s">
        <v>221</v>
      </c>
      <c r="D68" s="372"/>
      <c r="E68" s="372"/>
      <c r="F68" s="369"/>
      <c r="G68" s="372"/>
      <c r="H68" s="372"/>
      <c r="I68" s="369"/>
      <c r="J68" s="372"/>
      <c r="K68" s="372"/>
      <c r="L68" s="369"/>
      <c r="M68" s="345"/>
      <c r="N68" s="345"/>
      <c r="O68" s="369"/>
      <c r="P68" s="372"/>
      <c r="Q68" s="372"/>
      <c r="R68" s="296">
        <f t="shared" si="7"/>
        <v>0</v>
      </c>
      <c r="S68" s="294"/>
      <c r="T68" s="294"/>
      <c r="U68" s="296">
        <f t="shared" si="8"/>
        <v>0</v>
      </c>
      <c r="V68" s="294"/>
      <c r="W68" s="294"/>
      <c r="X68" s="296">
        <f t="shared" si="9"/>
        <v>0</v>
      </c>
      <c r="Y68" s="294"/>
      <c r="Z68" s="294"/>
      <c r="AA68" s="296">
        <f t="shared" si="10"/>
        <v>0</v>
      </c>
      <c r="AB68" s="294"/>
      <c r="AC68" s="288"/>
      <c r="AD68" s="296">
        <f t="shared" si="11"/>
        <v>0</v>
      </c>
      <c r="AE68" s="243"/>
      <c r="AF68" s="243"/>
      <c r="AG68" s="369"/>
      <c r="AH68" s="372"/>
      <c r="AI68" s="372"/>
      <c r="AJ68" s="369"/>
      <c r="AK68" s="372"/>
      <c r="AL68" s="372"/>
      <c r="AM68" s="369"/>
      <c r="AN68" s="372"/>
      <c r="AO68" s="372"/>
      <c r="AP68" s="294"/>
      <c r="AQ68" s="294"/>
      <c r="AR68" s="294"/>
      <c r="AS68" s="294"/>
      <c r="AT68" s="301">
        <f t="shared" si="12"/>
        <v>0</v>
      </c>
      <c r="AU68" s="368"/>
      <c r="AV68" s="291">
        <f t="shared" si="13"/>
        <v>0</v>
      </c>
    </row>
    <row r="69" spans="1:48" ht="49.5">
      <c r="A69" s="247" t="s">
        <v>219</v>
      </c>
      <c r="B69" s="5"/>
      <c r="C69" s="108" t="s">
        <v>221</v>
      </c>
      <c r="D69" s="372"/>
      <c r="E69" s="372"/>
      <c r="F69" s="369"/>
      <c r="G69" s="372"/>
      <c r="H69" s="372"/>
      <c r="I69" s="369"/>
      <c r="J69" s="372"/>
      <c r="K69" s="372"/>
      <c r="L69" s="369"/>
      <c r="M69" s="345"/>
      <c r="N69" s="345"/>
      <c r="O69" s="369"/>
      <c r="P69" s="372"/>
      <c r="Q69" s="372"/>
      <c r="R69" s="296">
        <f t="shared" si="7"/>
        <v>0</v>
      </c>
      <c r="S69" s="294"/>
      <c r="T69" s="294"/>
      <c r="U69" s="296">
        <f t="shared" si="8"/>
        <v>0</v>
      </c>
      <c r="V69" s="294"/>
      <c r="W69" s="294"/>
      <c r="X69" s="296">
        <f t="shared" si="9"/>
        <v>0</v>
      </c>
      <c r="Y69" s="294"/>
      <c r="Z69" s="294"/>
      <c r="AA69" s="296">
        <f t="shared" si="10"/>
        <v>0</v>
      </c>
      <c r="AB69" s="294"/>
      <c r="AC69" s="288"/>
      <c r="AD69" s="296">
        <f t="shared" si="11"/>
        <v>0</v>
      </c>
      <c r="AE69" s="243"/>
      <c r="AF69" s="243"/>
      <c r="AG69" s="369"/>
      <c r="AH69" s="372"/>
      <c r="AI69" s="372"/>
      <c r="AJ69" s="369"/>
      <c r="AK69" s="372"/>
      <c r="AL69" s="372"/>
      <c r="AM69" s="369"/>
      <c r="AN69" s="372"/>
      <c r="AO69" s="372"/>
      <c r="AP69" s="294"/>
      <c r="AQ69" s="294"/>
      <c r="AR69" s="294"/>
      <c r="AS69" s="294"/>
      <c r="AT69" s="301">
        <f t="shared" si="12"/>
        <v>0</v>
      </c>
      <c r="AU69" s="368"/>
      <c r="AV69" s="291">
        <f t="shared" si="13"/>
        <v>0</v>
      </c>
    </row>
    <row r="70" spans="1:48" ht="49.5">
      <c r="A70" s="247" t="s">
        <v>44</v>
      </c>
      <c r="B70" s="5"/>
      <c r="C70" s="108" t="s">
        <v>221</v>
      </c>
      <c r="D70" s="372"/>
      <c r="E70" s="372"/>
      <c r="F70" s="369"/>
      <c r="G70" s="372"/>
      <c r="H70" s="372"/>
      <c r="I70" s="369"/>
      <c r="J70" s="372"/>
      <c r="K70" s="372"/>
      <c r="L70" s="369"/>
      <c r="M70" s="345"/>
      <c r="N70" s="345"/>
      <c r="O70" s="369"/>
      <c r="P70" s="372"/>
      <c r="Q70" s="372"/>
      <c r="R70" s="296">
        <f t="shared" si="7"/>
        <v>0</v>
      </c>
      <c r="S70" s="294"/>
      <c r="T70" s="294"/>
      <c r="U70" s="296">
        <f t="shared" si="8"/>
        <v>0</v>
      </c>
      <c r="V70" s="294"/>
      <c r="W70" s="294"/>
      <c r="X70" s="296">
        <f t="shared" si="9"/>
        <v>0</v>
      </c>
      <c r="Y70" s="294"/>
      <c r="Z70" s="294"/>
      <c r="AA70" s="296">
        <f t="shared" si="10"/>
        <v>0</v>
      </c>
      <c r="AB70" s="294"/>
      <c r="AC70" s="288"/>
      <c r="AD70" s="296">
        <f t="shared" si="11"/>
        <v>0</v>
      </c>
      <c r="AE70" s="243"/>
      <c r="AF70" s="243"/>
      <c r="AG70" s="369"/>
      <c r="AH70" s="372"/>
      <c r="AI70" s="372"/>
      <c r="AJ70" s="369"/>
      <c r="AK70" s="372"/>
      <c r="AL70" s="372"/>
      <c r="AM70" s="369"/>
      <c r="AN70" s="372"/>
      <c r="AO70" s="372"/>
      <c r="AP70" s="294"/>
      <c r="AQ70" s="294"/>
      <c r="AR70" s="294"/>
      <c r="AS70" s="294"/>
      <c r="AT70" s="301">
        <f t="shared" si="12"/>
        <v>0</v>
      </c>
      <c r="AU70" s="368"/>
      <c r="AV70" s="291">
        <f t="shared" si="13"/>
        <v>0</v>
      </c>
    </row>
    <row r="71" spans="1:48" ht="50.25">
      <c r="A71" s="247" t="s">
        <v>45</v>
      </c>
      <c r="B71" s="5"/>
      <c r="C71" s="108" t="s">
        <v>221</v>
      </c>
      <c r="D71" s="372"/>
      <c r="E71" s="372"/>
      <c r="F71" s="369"/>
      <c r="G71" s="372"/>
      <c r="H71" s="372"/>
      <c r="I71" s="369"/>
      <c r="J71" s="372"/>
      <c r="K71" s="372"/>
      <c r="L71" s="369"/>
      <c r="M71" s="345"/>
      <c r="N71" s="345"/>
      <c r="O71" s="369"/>
      <c r="P71" s="372">
        <v>1.4999999999999999E-2</v>
      </c>
      <c r="Q71" s="372">
        <f>P71*P27</f>
        <v>0.40499999999999997</v>
      </c>
      <c r="R71" s="296">
        <f t="shared" si="7"/>
        <v>35.842499999999994</v>
      </c>
      <c r="S71" s="294"/>
      <c r="T71" s="294"/>
      <c r="U71" s="296">
        <f t="shared" si="8"/>
        <v>0</v>
      </c>
      <c r="V71" s="294"/>
      <c r="W71" s="294"/>
      <c r="X71" s="296">
        <f t="shared" si="9"/>
        <v>0</v>
      </c>
      <c r="Y71" s="294"/>
      <c r="Z71" s="294"/>
      <c r="AA71" s="296">
        <f t="shared" si="10"/>
        <v>0</v>
      </c>
      <c r="AB71" s="294"/>
      <c r="AC71" s="288"/>
      <c r="AD71" s="296">
        <f t="shared" si="11"/>
        <v>0</v>
      </c>
      <c r="AE71" s="243"/>
      <c r="AF71" s="243"/>
      <c r="AG71" s="369"/>
      <c r="AH71" s="372">
        <v>5.0000000000000001E-4</v>
      </c>
      <c r="AI71" s="372">
        <f>AH71*AH27</f>
        <v>1.6E-2</v>
      </c>
      <c r="AJ71" s="369"/>
      <c r="AK71" s="372"/>
      <c r="AL71" s="372"/>
      <c r="AM71" s="369"/>
      <c r="AN71" s="372">
        <v>1.2E-2</v>
      </c>
      <c r="AO71" s="372">
        <f>AN71*AN27</f>
        <v>0.38400000000000001</v>
      </c>
      <c r="AP71" s="294"/>
      <c r="AQ71" s="294"/>
      <c r="AR71" s="294"/>
      <c r="AS71" s="294"/>
      <c r="AT71" s="302">
        <f>E71+H71+K71+N71+Q71+T71+W71+Z71+AC71+AF71+AI71+AL71+AO71+AQ71+AS71</f>
        <v>0.80499999999999994</v>
      </c>
      <c r="AU71" s="368">
        <v>88.5</v>
      </c>
      <c r="AV71" s="291">
        <f t="shared" si="13"/>
        <v>71.242499999999993</v>
      </c>
    </row>
    <row r="72" spans="1:48" ht="49.5">
      <c r="A72" s="247" t="s">
        <v>46</v>
      </c>
      <c r="B72" s="5"/>
      <c r="C72" s="108" t="s">
        <v>221</v>
      </c>
      <c r="D72" s="372"/>
      <c r="E72" s="372"/>
      <c r="F72" s="369"/>
      <c r="G72" s="372"/>
      <c r="H72" s="372"/>
      <c r="I72" s="369"/>
      <c r="J72" s="372"/>
      <c r="K72" s="372"/>
      <c r="L72" s="369"/>
      <c r="M72" s="345"/>
      <c r="N72" s="345"/>
      <c r="O72" s="369"/>
      <c r="P72" s="372"/>
      <c r="Q72" s="372"/>
      <c r="R72" s="296">
        <f t="shared" si="7"/>
        <v>0</v>
      </c>
      <c r="S72" s="294"/>
      <c r="T72" s="294"/>
      <c r="U72" s="296">
        <f t="shared" si="8"/>
        <v>0</v>
      </c>
      <c r="V72" s="294"/>
      <c r="W72" s="294"/>
      <c r="X72" s="296">
        <f t="shared" si="9"/>
        <v>0</v>
      </c>
      <c r="Y72" s="294"/>
      <c r="Z72" s="294"/>
      <c r="AA72" s="296">
        <f t="shared" si="10"/>
        <v>0</v>
      </c>
      <c r="AB72" s="294"/>
      <c r="AC72" s="288"/>
      <c r="AD72" s="296">
        <f t="shared" si="11"/>
        <v>0</v>
      </c>
      <c r="AE72" s="243"/>
      <c r="AF72" s="243"/>
      <c r="AG72" s="369"/>
      <c r="AH72" s="372"/>
      <c r="AI72" s="372"/>
      <c r="AJ72" s="369"/>
      <c r="AK72" s="372"/>
      <c r="AL72" s="372"/>
      <c r="AM72" s="369"/>
      <c r="AN72" s="372"/>
      <c r="AO72" s="372"/>
      <c r="AP72" s="294"/>
      <c r="AQ72" s="294"/>
      <c r="AR72" s="294"/>
      <c r="AS72" s="294"/>
      <c r="AT72" s="301">
        <f t="shared" si="12"/>
        <v>0</v>
      </c>
      <c r="AU72" s="368"/>
      <c r="AV72" s="291">
        <f t="shared" si="13"/>
        <v>0</v>
      </c>
    </row>
    <row r="73" spans="1:48" ht="49.5">
      <c r="A73" s="247" t="s">
        <v>353</v>
      </c>
      <c r="B73" s="5"/>
      <c r="C73" s="108" t="s">
        <v>221</v>
      </c>
      <c r="D73" s="372"/>
      <c r="E73" s="372"/>
      <c r="F73" s="369"/>
      <c r="G73" s="372"/>
      <c r="H73" s="372"/>
      <c r="I73" s="369"/>
      <c r="J73" s="372"/>
      <c r="K73" s="372"/>
      <c r="L73" s="369"/>
      <c r="M73" s="345"/>
      <c r="N73" s="345"/>
      <c r="O73" s="369"/>
      <c r="P73" s="372"/>
      <c r="Q73" s="372"/>
      <c r="R73" s="296">
        <f t="shared" si="7"/>
        <v>0</v>
      </c>
      <c r="S73" s="294"/>
      <c r="T73" s="294"/>
      <c r="U73" s="296">
        <f t="shared" si="8"/>
        <v>0</v>
      </c>
      <c r="V73" s="294"/>
      <c r="W73" s="294"/>
      <c r="X73" s="296">
        <f t="shared" si="9"/>
        <v>0</v>
      </c>
      <c r="Y73" s="294"/>
      <c r="Z73" s="294"/>
      <c r="AA73" s="296">
        <f t="shared" si="10"/>
        <v>0</v>
      </c>
      <c r="AB73" s="294"/>
      <c r="AC73" s="288"/>
      <c r="AD73" s="296">
        <f t="shared" si="11"/>
        <v>0</v>
      </c>
      <c r="AE73" s="243"/>
      <c r="AF73" s="243"/>
      <c r="AG73" s="369"/>
      <c r="AH73" s="372"/>
      <c r="AI73" s="372"/>
      <c r="AJ73" s="369"/>
      <c r="AK73" s="372"/>
      <c r="AL73" s="372"/>
      <c r="AM73" s="369"/>
      <c r="AN73" s="372"/>
      <c r="AO73" s="372">
        <f>AN73*AN27</f>
        <v>0</v>
      </c>
      <c r="AP73" s="294"/>
      <c r="AQ73" s="294"/>
      <c r="AR73" s="294"/>
      <c r="AS73" s="294"/>
      <c r="AT73" s="301">
        <f t="shared" si="12"/>
        <v>0</v>
      </c>
      <c r="AU73" s="368"/>
      <c r="AV73" s="291">
        <f t="shared" si="13"/>
        <v>0</v>
      </c>
    </row>
    <row r="74" spans="1:48" ht="59.25" customHeight="1">
      <c r="A74" s="247" t="s">
        <v>265</v>
      </c>
      <c r="B74" s="5"/>
      <c r="C74" s="108" t="s">
        <v>221</v>
      </c>
      <c r="D74" s="372"/>
      <c r="E74" s="372"/>
      <c r="F74" s="369"/>
      <c r="G74" s="372"/>
      <c r="H74" s="372"/>
      <c r="I74" s="369"/>
      <c r="J74" s="372"/>
      <c r="K74" s="372"/>
      <c r="L74" s="369"/>
      <c r="M74" s="345"/>
      <c r="N74" s="345"/>
      <c r="O74" s="369"/>
      <c r="P74" s="372"/>
      <c r="Q74" s="372"/>
      <c r="R74" s="296">
        <f t="shared" si="7"/>
        <v>0</v>
      </c>
      <c r="S74" s="294"/>
      <c r="T74" s="294"/>
      <c r="U74" s="296">
        <f t="shared" si="8"/>
        <v>0</v>
      </c>
      <c r="V74" s="294"/>
      <c r="W74" s="294"/>
      <c r="X74" s="296">
        <f t="shared" si="9"/>
        <v>0</v>
      </c>
      <c r="Y74" s="294"/>
      <c r="Z74" s="294"/>
      <c r="AA74" s="296">
        <f t="shared" si="10"/>
        <v>0</v>
      </c>
      <c r="AB74" s="294"/>
      <c r="AC74" s="288"/>
      <c r="AD74" s="296">
        <f t="shared" si="11"/>
        <v>0</v>
      </c>
      <c r="AE74" s="243"/>
      <c r="AF74" s="243"/>
      <c r="AG74" s="369"/>
      <c r="AH74" s="372"/>
      <c r="AI74" s="372"/>
      <c r="AJ74" s="369"/>
      <c r="AK74" s="372"/>
      <c r="AL74" s="372"/>
      <c r="AM74" s="369"/>
      <c r="AN74" s="372"/>
      <c r="AO74" s="372"/>
      <c r="AP74" s="294"/>
      <c r="AQ74" s="294"/>
      <c r="AR74" s="294"/>
      <c r="AS74" s="294"/>
      <c r="AT74" s="301">
        <f t="shared" si="12"/>
        <v>0</v>
      </c>
      <c r="AU74" s="368"/>
      <c r="AV74" s="291">
        <f t="shared" si="13"/>
        <v>0</v>
      </c>
    </row>
    <row r="75" spans="1:48" ht="135.75">
      <c r="A75" s="247" t="s">
        <v>354</v>
      </c>
      <c r="B75" s="5"/>
      <c r="C75" s="108" t="s">
        <v>221</v>
      </c>
      <c r="D75" s="372"/>
      <c r="E75" s="372"/>
      <c r="F75" s="369"/>
      <c r="G75" s="372"/>
      <c r="H75" s="372"/>
      <c r="I75" s="369"/>
      <c r="J75" s="372"/>
      <c r="K75" s="372"/>
      <c r="L75" s="369"/>
      <c r="M75" s="345"/>
      <c r="N75" s="345"/>
      <c r="O75" s="369"/>
      <c r="P75" s="372">
        <v>3.5700000000000003E-2</v>
      </c>
      <c r="Q75" s="372">
        <f>P75*P27</f>
        <v>0.96390000000000009</v>
      </c>
      <c r="R75" s="296">
        <f t="shared" si="7"/>
        <v>353.36574000000007</v>
      </c>
      <c r="S75" s="294"/>
      <c r="T75" s="294"/>
      <c r="U75" s="296">
        <f t="shared" si="8"/>
        <v>0</v>
      </c>
      <c r="V75" s="294"/>
      <c r="W75" s="294"/>
      <c r="X75" s="296">
        <f t="shared" si="9"/>
        <v>0</v>
      </c>
      <c r="Y75" s="294"/>
      <c r="Z75" s="294"/>
      <c r="AA75" s="296">
        <f t="shared" si="10"/>
        <v>0</v>
      </c>
      <c r="AB75" s="294"/>
      <c r="AC75" s="288"/>
      <c r="AD75" s="296">
        <f t="shared" si="11"/>
        <v>0</v>
      </c>
      <c r="AE75" s="243"/>
      <c r="AF75" s="243"/>
      <c r="AG75" s="369"/>
      <c r="AH75" s="372"/>
      <c r="AI75" s="372"/>
      <c r="AJ75" s="369"/>
      <c r="AK75" s="372"/>
      <c r="AL75" s="372"/>
      <c r="AM75" s="369"/>
      <c r="AN75" s="372"/>
      <c r="AO75" s="372"/>
      <c r="AP75" s="294"/>
      <c r="AQ75" s="294"/>
      <c r="AR75" s="294"/>
      <c r="AS75" s="294"/>
      <c r="AT75" s="301">
        <f t="shared" si="12"/>
        <v>0.96390000000000009</v>
      </c>
      <c r="AU75" s="368">
        <v>366.6</v>
      </c>
      <c r="AV75" s="291">
        <f t="shared" si="13"/>
        <v>353.36574000000007</v>
      </c>
    </row>
    <row r="76" spans="1:48" ht="81" customHeight="1">
      <c r="A76" s="247" t="s">
        <v>266</v>
      </c>
      <c r="B76" s="5"/>
      <c r="C76" s="108" t="s">
        <v>221</v>
      </c>
      <c r="D76" s="372"/>
      <c r="E76" s="372"/>
      <c r="F76" s="369"/>
      <c r="G76" s="372"/>
      <c r="H76" s="372"/>
      <c r="I76" s="369"/>
      <c r="J76" s="372"/>
      <c r="K76" s="372"/>
      <c r="L76" s="369"/>
      <c r="M76" s="345"/>
      <c r="N76" s="345"/>
      <c r="O76" s="369"/>
      <c r="P76" s="372"/>
      <c r="Q76" s="372"/>
      <c r="R76" s="296">
        <f t="shared" si="7"/>
        <v>0</v>
      </c>
      <c r="S76" s="294"/>
      <c r="T76" s="294"/>
      <c r="U76" s="296">
        <f t="shared" si="8"/>
        <v>0</v>
      </c>
      <c r="V76" s="294"/>
      <c r="W76" s="294"/>
      <c r="X76" s="296">
        <f t="shared" si="9"/>
        <v>0</v>
      </c>
      <c r="Y76" s="294"/>
      <c r="Z76" s="294"/>
      <c r="AA76" s="296">
        <f t="shared" si="10"/>
        <v>0</v>
      </c>
      <c r="AB76" s="294"/>
      <c r="AC76" s="288"/>
      <c r="AD76" s="296">
        <f t="shared" si="11"/>
        <v>0</v>
      </c>
      <c r="AE76" s="243"/>
      <c r="AF76" s="243"/>
      <c r="AG76" s="369"/>
      <c r="AH76" s="372"/>
      <c r="AI76" s="372"/>
      <c r="AJ76" s="369"/>
      <c r="AK76" s="372"/>
      <c r="AL76" s="372"/>
      <c r="AM76" s="369"/>
      <c r="AN76" s="372"/>
      <c r="AO76" s="372"/>
      <c r="AP76" s="294"/>
      <c r="AQ76" s="294"/>
      <c r="AR76" s="294"/>
      <c r="AS76" s="294"/>
      <c r="AT76" s="301">
        <f t="shared" si="12"/>
        <v>0</v>
      </c>
      <c r="AU76" s="368"/>
      <c r="AV76" s="291">
        <f t="shared" si="13"/>
        <v>0</v>
      </c>
    </row>
    <row r="77" spans="1:48" ht="49.5">
      <c r="A77" s="247" t="s">
        <v>47</v>
      </c>
      <c r="B77" s="5"/>
      <c r="C77" s="108" t="s">
        <v>221</v>
      </c>
      <c r="D77" s="372"/>
      <c r="E77" s="372"/>
      <c r="F77" s="369"/>
      <c r="G77" s="372"/>
      <c r="H77" s="372"/>
      <c r="I77" s="369"/>
      <c r="J77" s="372"/>
      <c r="K77" s="372"/>
      <c r="L77" s="369"/>
      <c r="M77" s="345"/>
      <c r="N77" s="345"/>
      <c r="O77" s="369"/>
      <c r="P77" s="372"/>
      <c r="Q77" s="372"/>
      <c r="R77" s="296">
        <f t="shared" si="7"/>
        <v>0</v>
      </c>
      <c r="S77" s="294"/>
      <c r="T77" s="294"/>
      <c r="U77" s="296">
        <f t="shared" si="8"/>
        <v>0</v>
      </c>
      <c r="V77" s="294"/>
      <c r="W77" s="294"/>
      <c r="X77" s="296">
        <f t="shared" si="9"/>
        <v>0</v>
      </c>
      <c r="Y77" s="294"/>
      <c r="Z77" s="294"/>
      <c r="AA77" s="296">
        <f t="shared" si="10"/>
        <v>0</v>
      </c>
      <c r="AB77" s="294"/>
      <c r="AC77" s="288"/>
      <c r="AD77" s="296">
        <f t="shared" si="11"/>
        <v>0</v>
      </c>
      <c r="AE77" s="243"/>
      <c r="AF77" s="243"/>
      <c r="AG77" s="369"/>
      <c r="AH77" s="372"/>
      <c r="AI77" s="372"/>
      <c r="AJ77" s="369"/>
      <c r="AK77" s="372"/>
      <c r="AL77" s="372"/>
      <c r="AM77" s="369"/>
      <c r="AN77" s="372"/>
      <c r="AO77" s="372"/>
      <c r="AP77" s="294"/>
      <c r="AQ77" s="294"/>
      <c r="AR77" s="294"/>
      <c r="AS77" s="294"/>
      <c r="AT77" s="301">
        <f t="shared" si="12"/>
        <v>0</v>
      </c>
      <c r="AU77" s="368"/>
      <c r="AV77" s="291">
        <f t="shared" si="13"/>
        <v>0</v>
      </c>
    </row>
    <row r="78" spans="1:48" ht="49.5">
      <c r="A78" s="247" t="s">
        <v>355</v>
      </c>
      <c r="B78" s="5"/>
      <c r="C78" s="108" t="s">
        <v>221</v>
      </c>
      <c r="D78" s="372"/>
      <c r="E78" s="372"/>
      <c r="F78" s="369"/>
      <c r="G78" s="372"/>
      <c r="H78" s="372"/>
      <c r="I78" s="369"/>
      <c r="J78" s="372"/>
      <c r="K78" s="372"/>
      <c r="L78" s="369"/>
      <c r="M78" s="345"/>
      <c r="N78" s="345"/>
      <c r="O78" s="369"/>
      <c r="P78" s="372"/>
      <c r="Q78" s="372"/>
      <c r="R78" s="296">
        <f t="shared" si="7"/>
        <v>0</v>
      </c>
      <c r="S78" s="294"/>
      <c r="T78" s="294"/>
      <c r="U78" s="296">
        <f t="shared" si="8"/>
        <v>0</v>
      </c>
      <c r="V78" s="294"/>
      <c r="W78" s="294"/>
      <c r="X78" s="296">
        <f t="shared" si="9"/>
        <v>0</v>
      </c>
      <c r="Y78" s="294"/>
      <c r="Z78" s="294"/>
      <c r="AA78" s="296">
        <f t="shared" si="10"/>
        <v>0</v>
      </c>
      <c r="AB78" s="294"/>
      <c r="AC78" s="288"/>
      <c r="AD78" s="296">
        <f t="shared" si="11"/>
        <v>0</v>
      </c>
      <c r="AE78" s="243"/>
      <c r="AF78" s="243"/>
      <c r="AG78" s="369"/>
      <c r="AH78" s="372"/>
      <c r="AI78" s="372"/>
      <c r="AJ78" s="369"/>
      <c r="AK78" s="372"/>
      <c r="AL78" s="372"/>
      <c r="AM78" s="369"/>
      <c r="AN78" s="372"/>
      <c r="AO78" s="372">
        <f>AN78*AN27</f>
        <v>0</v>
      </c>
      <c r="AP78" s="294"/>
      <c r="AQ78" s="294"/>
      <c r="AR78" s="294"/>
      <c r="AS78" s="294"/>
      <c r="AT78" s="301">
        <f t="shared" si="12"/>
        <v>0</v>
      </c>
      <c r="AU78" s="368"/>
      <c r="AV78" s="291" t="s">
        <v>224</v>
      </c>
    </row>
    <row r="79" spans="1:48" ht="49.5">
      <c r="A79" s="247" t="s">
        <v>356</v>
      </c>
      <c r="B79" s="5"/>
      <c r="C79" s="108" t="s">
        <v>221</v>
      </c>
      <c r="D79" s="372"/>
      <c r="E79" s="372"/>
      <c r="F79" s="369"/>
      <c r="G79" s="372"/>
      <c r="H79" s="372"/>
      <c r="I79" s="369"/>
      <c r="J79" s="372"/>
      <c r="K79" s="372"/>
      <c r="L79" s="369"/>
      <c r="M79" s="345"/>
      <c r="N79" s="345"/>
      <c r="O79" s="369"/>
      <c r="P79" s="372">
        <v>2.5559999999999999E-2</v>
      </c>
      <c r="Q79" s="372">
        <f>P79*P27</f>
        <v>0.69011999999999996</v>
      </c>
      <c r="R79" s="296">
        <f t="shared" si="7"/>
        <v>165.62879999999998</v>
      </c>
      <c r="S79" s="294"/>
      <c r="T79" s="294"/>
      <c r="U79" s="296">
        <f t="shared" si="8"/>
        <v>0</v>
      </c>
      <c r="V79" s="294"/>
      <c r="W79" s="294"/>
      <c r="X79" s="296">
        <f t="shared" si="9"/>
        <v>0</v>
      </c>
      <c r="Y79" s="294"/>
      <c r="Z79" s="294"/>
      <c r="AA79" s="296">
        <f t="shared" si="10"/>
        <v>0</v>
      </c>
      <c r="AB79" s="294"/>
      <c r="AC79" s="288"/>
      <c r="AD79" s="296">
        <f t="shared" si="11"/>
        <v>0</v>
      </c>
      <c r="AE79" s="243"/>
      <c r="AF79" s="243"/>
      <c r="AG79" s="369"/>
      <c r="AH79" s="372"/>
      <c r="AI79" s="372"/>
      <c r="AJ79" s="369"/>
      <c r="AK79" s="372"/>
      <c r="AL79" s="372"/>
      <c r="AM79" s="369"/>
      <c r="AN79" s="372"/>
      <c r="AO79" s="372">
        <f>AN79*AN27</f>
        <v>0</v>
      </c>
      <c r="AP79" s="294"/>
      <c r="AQ79" s="294"/>
      <c r="AR79" s="294"/>
      <c r="AS79" s="294"/>
      <c r="AT79" s="301">
        <f t="shared" si="12"/>
        <v>0.69011999999999996</v>
      </c>
      <c r="AU79" s="368">
        <v>240</v>
      </c>
      <c r="AV79" s="291">
        <f>AT79*AU79</f>
        <v>165.62879999999998</v>
      </c>
    </row>
    <row r="80" spans="1:48" ht="91.5">
      <c r="A80" s="247" t="s">
        <v>285</v>
      </c>
      <c r="B80" s="5"/>
      <c r="C80" s="108" t="s">
        <v>221</v>
      </c>
      <c r="D80" s="372"/>
      <c r="E80" s="372"/>
      <c r="F80" s="369"/>
      <c r="G80" s="372"/>
      <c r="H80" s="372"/>
      <c r="I80" s="369"/>
      <c r="J80" s="372"/>
      <c r="K80" s="372"/>
      <c r="L80" s="369"/>
      <c r="M80" s="345"/>
      <c r="N80" s="345"/>
      <c r="O80" s="369"/>
      <c r="P80" s="372"/>
      <c r="Q80" s="372"/>
      <c r="R80" s="296">
        <f t="shared" si="7"/>
        <v>0</v>
      </c>
      <c r="S80" s="294"/>
      <c r="T80" s="294"/>
      <c r="U80" s="296">
        <f t="shared" si="8"/>
        <v>0</v>
      </c>
      <c r="V80" s="294"/>
      <c r="W80" s="294"/>
      <c r="X80" s="296">
        <f t="shared" si="9"/>
        <v>0</v>
      </c>
      <c r="Y80" s="294"/>
      <c r="Z80" s="294"/>
      <c r="AA80" s="296">
        <f t="shared" si="10"/>
        <v>0</v>
      </c>
      <c r="AB80" s="294">
        <v>6.4000000000000001E-2</v>
      </c>
      <c r="AC80" s="288">
        <f>AB80*AB27</f>
        <v>0</v>
      </c>
      <c r="AD80" s="296">
        <f t="shared" si="11"/>
        <v>0</v>
      </c>
      <c r="AE80" s="243"/>
      <c r="AF80" s="243"/>
      <c r="AG80" s="369"/>
      <c r="AH80" s="372">
        <v>0.1166</v>
      </c>
      <c r="AI80" s="372">
        <f>AH80*AH27</f>
        <v>3.7311999999999999</v>
      </c>
      <c r="AJ80" s="369"/>
      <c r="AK80" s="372"/>
      <c r="AL80" s="372"/>
      <c r="AM80" s="369"/>
      <c r="AN80" s="372"/>
      <c r="AO80" s="372"/>
      <c r="AP80" s="294"/>
      <c r="AQ80" s="294"/>
      <c r="AR80" s="294"/>
      <c r="AS80" s="294"/>
      <c r="AT80" s="391">
        <f t="shared" si="12"/>
        <v>3.7311999999999999</v>
      </c>
      <c r="AU80" s="368">
        <v>127.5</v>
      </c>
      <c r="AV80" s="291">
        <f t="shared" si="13"/>
        <v>475.72800000000001</v>
      </c>
    </row>
    <row r="81" spans="1:48" ht="56.25" customHeight="1">
      <c r="A81" s="247" t="s">
        <v>277</v>
      </c>
      <c r="B81" s="5"/>
      <c r="C81" s="108" t="s">
        <v>221</v>
      </c>
      <c r="D81" s="372"/>
      <c r="E81" s="372"/>
      <c r="F81" s="369"/>
      <c r="G81" s="372"/>
      <c r="H81" s="372"/>
      <c r="I81" s="369"/>
      <c r="J81" s="372"/>
      <c r="K81" s="372"/>
      <c r="L81" s="369"/>
      <c r="M81" s="345"/>
      <c r="N81" s="345"/>
      <c r="O81" s="369"/>
      <c r="P81" s="372">
        <v>1E-4</v>
      </c>
      <c r="Q81" s="372">
        <f>P81*P27</f>
        <v>2.7000000000000001E-3</v>
      </c>
      <c r="R81" s="296">
        <f t="shared" si="7"/>
        <v>2.1870000000000003</v>
      </c>
      <c r="S81" s="294"/>
      <c r="T81" s="294"/>
      <c r="U81" s="296">
        <f t="shared" si="8"/>
        <v>0</v>
      </c>
      <c r="V81" s="294"/>
      <c r="W81" s="294"/>
      <c r="X81" s="296">
        <f t="shared" si="9"/>
        <v>0</v>
      </c>
      <c r="Y81" s="294"/>
      <c r="Z81" s="294"/>
      <c r="AA81" s="296">
        <f t="shared" si="10"/>
        <v>0</v>
      </c>
      <c r="AB81" s="294"/>
      <c r="AC81" s="288"/>
      <c r="AD81" s="296">
        <f t="shared" si="11"/>
        <v>0</v>
      </c>
      <c r="AE81" s="243"/>
      <c r="AF81" s="243"/>
      <c r="AG81" s="369"/>
      <c r="AH81" s="372">
        <v>1.0000000000000001E-5</v>
      </c>
      <c r="AI81" s="372">
        <f>AH81*AH27</f>
        <v>3.2000000000000003E-4</v>
      </c>
      <c r="AJ81" s="369"/>
      <c r="AK81" s="372"/>
      <c r="AL81" s="372"/>
      <c r="AM81" s="369"/>
      <c r="AN81" s="372"/>
      <c r="AO81" s="372"/>
      <c r="AP81" s="294"/>
      <c r="AQ81" s="294"/>
      <c r="AR81" s="294"/>
      <c r="AS81" s="294"/>
      <c r="AT81" s="385">
        <f t="shared" si="12"/>
        <v>3.0200000000000001E-3</v>
      </c>
      <c r="AU81" s="368">
        <v>810</v>
      </c>
      <c r="AV81" s="291">
        <f t="shared" si="13"/>
        <v>2.4462000000000002</v>
      </c>
    </row>
    <row r="82" spans="1:48" ht="50.25">
      <c r="A82" s="247" t="s">
        <v>48</v>
      </c>
      <c r="B82" s="5"/>
      <c r="C82" s="108" t="s">
        <v>221</v>
      </c>
      <c r="D82" s="372">
        <v>1.6660000000000001E-2</v>
      </c>
      <c r="E82" s="372">
        <f>D82*D27</f>
        <v>0.44982000000000005</v>
      </c>
      <c r="F82" s="369"/>
      <c r="G82" s="372"/>
      <c r="H82" s="372"/>
      <c r="I82" s="369"/>
      <c r="J82" s="372"/>
      <c r="K82" s="372"/>
      <c r="L82" s="369"/>
      <c r="M82" s="345"/>
      <c r="N82" s="345"/>
      <c r="O82" s="369"/>
      <c r="P82" s="372"/>
      <c r="Q82" s="372"/>
      <c r="R82" s="296">
        <f t="shared" si="7"/>
        <v>0</v>
      </c>
      <c r="S82" s="294"/>
      <c r="T82" s="294"/>
      <c r="U82" s="296">
        <f t="shared" si="8"/>
        <v>0</v>
      </c>
      <c r="V82" s="294"/>
      <c r="W82" s="294"/>
      <c r="X82" s="296">
        <f t="shared" si="9"/>
        <v>0</v>
      </c>
      <c r="Y82" s="294"/>
      <c r="Z82" s="294"/>
      <c r="AA82" s="296">
        <f t="shared" si="10"/>
        <v>0</v>
      </c>
      <c r="AB82" s="294">
        <v>1.1299999999999999E-2</v>
      </c>
      <c r="AC82" s="288">
        <f>AB82*AB27</f>
        <v>0</v>
      </c>
      <c r="AD82" s="296">
        <f t="shared" si="11"/>
        <v>0</v>
      </c>
      <c r="AE82" s="394">
        <v>2.784E-2</v>
      </c>
      <c r="AF82" s="394">
        <f>AE82*AE27</f>
        <v>0.89088000000000001</v>
      </c>
      <c r="AG82" s="369"/>
      <c r="AH82" s="372">
        <v>2.3800000000000002E-3</v>
      </c>
      <c r="AI82" s="372">
        <f>AH82*AH27</f>
        <v>7.6160000000000005E-2</v>
      </c>
      <c r="AJ82" s="369"/>
      <c r="AK82" s="372"/>
      <c r="AL82" s="372"/>
      <c r="AM82" s="369"/>
      <c r="AN82" s="372"/>
      <c r="AO82" s="372"/>
      <c r="AP82" s="294"/>
      <c r="AQ82" s="294"/>
      <c r="AR82" s="294"/>
      <c r="AS82" s="294"/>
      <c r="AT82" s="302">
        <f t="shared" si="12"/>
        <v>1.41686</v>
      </c>
      <c r="AU82" s="368">
        <v>37.5</v>
      </c>
      <c r="AV82" s="291">
        <f t="shared" si="13"/>
        <v>53.132249999999999</v>
      </c>
    </row>
    <row r="83" spans="1:48" ht="50.25">
      <c r="A83" s="247" t="s">
        <v>49</v>
      </c>
      <c r="B83" s="5"/>
      <c r="C83" s="108" t="s">
        <v>221</v>
      </c>
      <c r="D83" s="372"/>
      <c r="E83" s="372"/>
      <c r="F83" s="369"/>
      <c r="G83" s="372"/>
      <c r="H83" s="372"/>
      <c r="I83" s="369"/>
      <c r="J83" s="372"/>
      <c r="K83" s="372"/>
      <c r="L83" s="369"/>
      <c r="M83" s="345"/>
      <c r="N83" s="345"/>
      <c r="O83" s="369"/>
      <c r="P83" s="372"/>
      <c r="Q83" s="372"/>
      <c r="R83" s="296">
        <f t="shared" si="7"/>
        <v>0</v>
      </c>
      <c r="S83" s="294"/>
      <c r="T83" s="294"/>
      <c r="U83" s="296">
        <f t="shared" si="8"/>
        <v>0</v>
      </c>
      <c r="V83" s="294"/>
      <c r="W83" s="294"/>
      <c r="X83" s="296">
        <f t="shared" si="9"/>
        <v>0</v>
      </c>
      <c r="Y83" s="294"/>
      <c r="Z83" s="294"/>
      <c r="AA83" s="296">
        <f t="shared" si="10"/>
        <v>0</v>
      </c>
      <c r="AB83" s="294">
        <v>1.187E-2</v>
      </c>
      <c r="AC83" s="288">
        <f>AB83*AB27</f>
        <v>0</v>
      </c>
      <c r="AD83" s="296">
        <f t="shared" si="11"/>
        <v>0</v>
      </c>
      <c r="AE83" s="243"/>
      <c r="AF83" s="243"/>
      <c r="AG83" s="369"/>
      <c r="AH83" s="372">
        <v>2.5000000000000001E-3</v>
      </c>
      <c r="AI83" s="372">
        <f>AH83*AH27</f>
        <v>0.08</v>
      </c>
      <c r="AJ83" s="369"/>
      <c r="AK83" s="372"/>
      <c r="AL83" s="372"/>
      <c r="AM83" s="369"/>
      <c r="AN83" s="372"/>
      <c r="AO83" s="372"/>
      <c r="AP83" s="294"/>
      <c r="AQ83" s="294"/>
      <c r="AR83" s="294"/>
      <c r="AS83" s="294"/>
      <c r="AT83" s="302">
        <f t="shared" si="12"/>
        <v>0.08</v>
      </c>
      <c r="AU83" s="368">
        <v>45</v>
      </c>
      <c r="AV83" s="291">
        <f t="shared" si="13"/>
        <v>3.6</v>
      </c>
    </row>
    <row r="84" spans="1:48" ht="49.5">
      <c r="A84" s="247" t="s">
        <v>53</v>
      </c>
      <c r="B84" s="5"/>
      <c r="C84" s="108" t="s">
        <v>221</v>
      </c>
      <c r="D84" s="372"/>
      <c r="E84" s="372"/>
      <c r="F84" s="369"/>
      <c r="G84" s="372"/>
      <c r="H84" s="372"/>
      <c r="I84" s="369"/>
      <c r="J84" s="372">
        <v>6.6600000000000006E-2</v>
      </c>
      <c r="K84" s="372">
        <f>J84*J27</f>
        <v>1.7982000000000002</v>
      </c>
      <c r="L84" s="369"/>
      <c r="M84" s="345"/>
      <c r="N84" s="345"/>
      <c r="O84" s="369"/>
      <c r="P84" s="372"/>
      <c r="Q84" s="372"/>
      <c r="R84" s="296">
        <f t="shared" si="7"/>
        <v>0</v>
      </c>
      <c r="S84" s="294"/>
      <c r="T84" s="294"/>
      <c r="U84" s="296">
        <f t="shared" si="8"/>
        <v>0</v>
      </c>
      <c r="V84" s="294"/>
      <c r="W84" s="294"/>
      <c r="X84" s="296">
        <f t="shared" si="9"/>
        <v>0</v>
      </c>
      <c r="Y84" s="294"/>
      <c r="Z84" s="294"/>
      <c r="AA84" s="296">
        <f t="shared" si="10"/>
        <v>0</v>
      </c>
      <c r="AB84" s="294"/>
      <c r="AC84" s="288"/>
      <c r="AD84" s="296">
        <f t="shared" si="11"/>
        <v>0</v>
      </c>
      <c r="AE84" s="243"/>
      <c r="AF84" s="243"/>
      <c r="AG84" s="369"/>
      <c r="AH84" s="372"/>
      <c r="AI84" s="372"/>
      <c r="AJ84" s="369"/>
      <c r="AK84" s="372"/>
      <c r="AL84" s="372"/>
      <c r="AM84" s="369"/>
      <c r="AN84" s="372"/>
      <c r="AO84" s="372"/>
      <c r="AP84" s="294"/>
      <c r="AQ84" s="294"/>
      <c r="AR84" s="294"/>
      <c r="AS84" s="294"/>
      <c r="AT84" s="301">
        <f t="shared" si="12"/>
        <v>1.7982000000000002</v>
      </c>
      <c r="AU84" s="368">
        <v>150</v>
      </c>
      <c r="AV84" s="291">
        <f t="shared" si="13"/>
        <v>269.73</v>
      </c>
    </row>
    <row r="85" spans="1:48" ht="49.5">
      <c r="A85" s="247" t="s">
        <v>52</v>
      </c>
      <c r="B85" s="5"/>
      <c r="C85" s="108" t="s">
        <v>221</v>
      </c>
      <c r="D85" s="372"/>
      <c r="E85" s="372"/>
      <c r="F85" s="369"/>
      <c r="G85" s="372"/>
      <c r="H85" s="372"/>
      <c r="I85" s="369"/>
      <c r="J85" s="372"/>
      <c r="K85" s="372"/>
      <c r="L85" s="369"/>
      <c r="M85" s="345"/>
      <c r="N85" s="345"/>
      <c r="O85" s="369"/>
      <c r="P85" s="372"/>
      <c r="Q85" s="372"/>
      <c r="R85" s="296">
        <f t="shared" si="7"/>
        <v>0</v>
      </c>
      <c r="S85" s="294"/>
      <c r="T85" s="294"/>
      <c r="U85" s="296">
        <f t="shared" si="8"/>
        <v>0</v>
      </c>
      <c r="V85" s="294"/>
      <c r="W85" s="294"/>
      <c r="X85" s="296">
        <f t="shared" si="9"/>
        <v>0</v>
      </c>
      <c r="Y85" s="294"/>
      <c r="Z85" s="294"/>
      <c r="AA85" s="296">
        <f t="shared" si="10"/>
        <v>0</v>
      </c>
      <c r="AB85" s="294"/>
      <c r="AC85" s="288"/>
      <c r="AD85" s="296">
        <f t="shared" si="11"/>
        <v>0</v>
      </c>
      <c r="AE85" s="243"/>
      <c r="AF85" s="243"/>
      <c r="AG85" s="369"/>
      <c r="AH85" s="372"/>
      <c r="AI85" s="372"/>
      <c r="AJ85" s="369"/>
      <c r="AK85" s="372"/>
      <c r="AL85" s="372"/>
      <c r="AM85" s="369"/>
      <c r="AN85" s="372"/>
      <c r="AO85" s="372"/>
      <c r="AP85" s="294"/>
      <c r="AQ85" s="294"/>
      <c r="AR85" s="294"/>
      <c r="AS85" s="294"/>
      <c r="AT85" s="301">
        <f t="shared" si="12"/>
        <v>0</v>
      </c>
      <c r="AU85" s="368">
        <v>37.5</v>
      </c>
      <c r="AV85" s="291">
        <f t="shared" si="13"/>
        <v>0</v>
      </c>
    </row>
    <row r="86" spans="1:48" ht="49.5">
      <c r="A86" s="247" t="s">
        <v>174</v>
      </c>
      <c r="B86" s="5"/>
      <c r="C86" s="108" t="s">
        <v>221</v>
      </c>
      <c r="D86" s="372"/>
      <c r="E86" s="372"/>
      <c r="F86" s="369"/>
      <c r="G86" s="372"/>
      <c r="H86" s="372"/>
      <c r="I86" s="369"/>
      <c r="J86" s="372"/>
      <c r="K86" s="372"/>
      <c r="L86" s="369"/>
      <c r="M86" s="345"/>
      <c r="N86" s="345"/>
      <c r="O86" s="369"/>
      <c r="P86" s="372"/>
      <c r="Q86" s="372"/>
      <c r="R86" s="296">
        <f t="shared" si="7"/>
        <v>0</v>
      </c>
      <c r="S86" s="294"/>
      <c r="T86" s="294"/>
      <c r="U86" s="296">
        <f t="shared" si="8"/>
        <v>0</v>
      </c>
      <c r="V86" s="294"/>
      <c r="W86" s="294"/>
      <c r="X86" s="296">
        <f t="shared" si="9"/>
        <v>0</v>
      </c>
      <c r="Y86" s="294"/>
      <c r="Z86" s="294"/>
      <c r="AA86" s="296">
        <f t="shared" si="10"/>
        <v>0</v>
      </c>
      <c r="AB86" s="294"/>
      <c r="AC86" s="288"/>
      <c r="AD86" s="296">
        <f t="shared" si="11"/>
        <v>0</v>
      </c>
      <c r="AE86" s="243"/>
      <c r="AF86" s="243"/>
      <c r="AG86" s="369"/>
      <c r="AH86" s="372">
        <v>3.1900000000000001E-3</v>
      </c>
      <c r="AI86" s="372">
        <f>AH86*AH27</f>
        <v>0.10208</v>
      </c>
      <c r="AJ86" s="369"/>
      <c r="AK86" s="372"/>
      <c r="AL86" s="372"/>
      <c r="AM86" s="369"/>
      <c r="AN86" s="372"/>
      <c r="AO86" s="372"/>
      <c r="AP86" s="294"/>
      <c r="AQ86" s="294"/>
      <c r="AR86" s="294"/>
      <c r="AS86" s="294"/>
      <c r="AT86" s="301">
        <f t="shared" si="12"/>
        <v>0.10208</v>
      </c>
      <c r="AU86" s="368">
        <v>135</v>
      </c>
      <c r="AV86" s="291">
        <f t="shared" si="13"/>
        <v>13.780800000000001</v>
      </c>
    </row>
    <row r="87" spans="1:48" ht="49.5">
      <c r="A87" s="247" t="s">
        <v>175</v>
      </c>
      <c r="B87" s="5"/>
      <c r="C87" s="108" t="s">
        <v>221</v>
      </c>
      <c r="D87" s="372"/>
      <c r="E87" s="372"/>
      <c r="F87" s="369"/>
      <c r="G87" s="372"/>
      <c r="H87" s="372"/>
      <c r="I87" s="369"/>
      <c r="J87" s="372"/>
      <c r="K87" s="372"/>
      <c r="L87" s="369"/>
      <c r="M87" s="345"/>
      <c r="N87" s="345"/>
      <c r="O87" s="369"/>
      <c r="P87" s="372"/>
      <c r="Q87" s="372"/>
      <c r="R87" s="296">
        <f t="shared" si="7"/>
        <v>0</v>
      </c>
      <c r="S87" s="294"/>
      <c r="T87" s="294"/>
      <c r="U87" s="296">
        <f t="shared" si="8"/>
        <v>0</v>
      </c>
      <c r="V87" s="294"/>
      <c r="W87" s="294"/>
      <c r="X87" s="296">
        <f t="shared" si="9"/>
        <v>0</v>
      </c>
      <c r="Y87" s="294"/>
      <c r="Z87" s="294"/>
      <c r="AA87" s="296">
        <f t="shared" si="10"/>
        <v>0</v>
      </c>
      <c r="AB87" s="294"/>
      <c r="AC87" s="288"/>
      <c r="AD87" s="296">
        <f t="shared" si="11"/>
        <v>0</v>
      </c>
      <c r="AE87" s="243"/>
      <c r="AF87" s="243"/>
      <c r="AG87" s="369"/>
      <c r="AH87" s="372"/>
      <c r="AI87" s="372"/>
      <c r="AJ87" s="369"/>
      <c r="AK87" s="372"/>
      <c r="AL87" s="372"/>
      <c r="AM87" s="369"/>
      <c r="AN87" s="372"/>
      <c r="AO87" s="372"/>
      <c r="AP87" s="294"/>
      <c r="AQ87" s="294"/>
      <c r="AR87" s="294"/>
      <c r="AS87" s="294"/>
      <c r="AT87" s="301">
        <f t="shared" si="12"/>
        <v>0</v>
      </c>
      <c r="AU87" s="368"/>
      <c r="AV87" s="291">
        <f t="shared" si="13"/>
        <v>0</v>
      </c>
    </row>
    <row r="88" spans="1:48" ht="50.25">
      <c r="A88" s="247" t="s">
        <v>50</v>
      </c>
      <c r="B88" s="5"/>
      <c r="C88" s="108" t="s">
        <v>221</v>
      </c>
      <c r="D88" s="372"/>
      <c r="E88" s="372"/>
      <c r="F88" s="369"/>
      <c r="G88" s="372"/>
      <c r="H88" s="372"/>
      <c r="I88" s="369"/>
      <c r="J88" s="372"/>
      <c r="K88" s="372"/>
      <c r="L88" s="369"/>
      <c r="M88" s="345">
        <v>0.03</v>
      </c>
      <c r="N88" s="345">
        <f>M88*M27</f>
        <v>0.80999999999999994</v>
      </c>
      <c r="O88" s="369"/>
      <c r="P88" s="372"/>
      <c r="Q88" s="372"/>
      <c r="R88" s="296">
        <f t="shared" si="7"/>
        <v>0</v>
      </c>
      <c r="S88" s="294"/>
      <c r="T88" s="294"/>
      <c r="U88" s="296">
        <f t="shared" si="8"/>
        <v>0</v>
      </c>
      <c r="V88" s="294"/>
      <c r="W88" s="294"/>
      <c r="X88" s="296">
        <f t="shared" si="9"/>
        <v>0</v>
      </c>
      <c r="Y88" s="294"/>
      <c r="Z88" s="294"/>
      <c r="AA88" s="296">
        <f t="shared" si="10"/>
        <v>0</v>
      </c>
      <c r="AB88" s="294"/>
      <c r="AC88" s="288"/>
      <c r="AD88" s="296">
        <f t="shared" si="11"/>
        <v>0</v>
      </c>
      <c r="AE88" s="345">
        <v>6.4000000000000003E-3</v>
      </c>
      <c r="AF88" s="345">
        <f>AE88*AE27</f>
        <v>0.20480000000000001</v>
      </c>
      <c r="AG88" s="369"/>
      <c r="AH88" s="372"/>
      <c r="AI88" s="372"/>
      <c r="AJ88" s="369"/>
      <c r="AK88" s="372">
        <v>0.03</v>
      </c>
      <c r="AL88" s="372">
        <f>AK88*AK27</f>
        <v>0.96</v>
      </c>
      <c r="AM88" s="369"/>
      <c r="AN88" s="372"/>
      <c r="AO88" s="372"/>
      <c r="AP88" s="294"/>
      <c r="AQ88" s="294"/>
      <c r="AR88" s="294"/>
      <c r="AS88" s="294"/>
      <c r="AT88" s="302">
        <f t="shared" si="12"/>
        <v>1.9747999999999999</v>
      </c>
      <c r="AU88" s="368">
        <v>40</v>
      </c>
      <c r="AV88" s="291">
        <f t="shared" si="13"/>
        <v>78.99199999999999</v>
      </c>
    </row>
    <row r="89" spans="1:48" ht="50.25">
      <c r="A89" s="249" t="s">
        <v>220</v>
      </c>
      <c r="B89" s="8"/>
      <c r="C89" s="108" t="s">
        <v>221</v>
      </c>
      <c r="D89" s="371"/>
      <c r="E89" s="371"/>
      <c r="F89" s="369"/>
      <c r="G89" s="371"/>
      <c r="H89" s="371"/>
      <c r="I89" s="369"/>
      <c r="J89" s="371"/>
      <c r="K89" s="371"/>
      <c r="L89" s="369"/>
      <c r="M89" s="347">
        <v>0.02</v>
      </c>
      <c r="N89" s="347">
        <f>M89*M27</f>
        <v>0.54</v>
      </c>
      <c r="O89" s="369"/>
      <c r="P89" s="371"/>
      <c r="Q89" s="371"/>
      <c r="R89" s="296">
        <f t="shared" si="7"/>
        <v>0</v>
      </c>
      <c r="S89" s="295"/>
      <c r="T89" s="295"/>
      <c r="U89" s="296">
        <f t="shared" si="8"/>
        <v>0</v>
      </c>
      <c r="V89" s="295"/>
      <c r="W89" s="295"/>
      <c r="X89" s="296">
        <f t="shared" si="9"/>
        <v>0</v>
      </c>
      <c r="Y89" s="295"/>
      <c r="Z89" s="295"/>
      <c r="AA89" s="296">
        <f t="shared" si="10"/>
        <v>0</v>
      </c>
      <c r="AB89" s="295"/>
      <c r="AC89" s="287"/>
      <c r="AD89" s="296">
        <f t="shared" si="11"/>
        <v>0</v>
      </c>
      <c r="AE89" s="244"/>
      <c r="AF89" s="244"/>
      <c r="AG89" s="369"/>
      <c r="AH89" s="371"/>
      <c r="AI89" s="371"/>
      <c r="AJ89" s="369"/>
      <c r="AK89" s="371">
        <v>2.5000000000000001E-2</v>
      </c>
      <c r="AL89" s="371">
        <f>AK89*AK27</f>
        <v>0.8</v>
      </c>
      <c r="AM89" s="369"/>
      <c r="AN89" s="371"/>
      <c r="AO89" s="371"/>
      <c r="AP89" s="295"/>
      <c r="AQ89" s="295"/>
      <c r="AR89" s="295"/>
      <c r="AS89" s="295"/>
      <c r="AT89" s="302">
        <f t="shared" si="12"/>
        <v>1.34</v>
      </c>
      <c r="AU89" s="367">
        <v>50</v>
      </c>
      <c r="AV89" s="291">
        <f t="shared" si="13"/>
        <v>67</v>
      </c>
    </row>
    <row r="90" spans="1:48" ht="50.25">
      <c r="A90" s="248" t="s">
        <v>282</v>
      </c>
      <c r="B90" s="8"/>
      <c r="C90" s="108" t="s">
        <v>221</v>
      </c>
      <c r="D90" s="371"/>
      <c r="E90" s="371"/>
      <c r="F90" s="369"/>
      <c r="G90" s="371"/>
      <c r="H90" s="371"/>
      <c r="I90" s="369"/>
      <c r="J90" s="371"/>
      <c r="K90" s="371"/>
      <c r="L90" s="369"/>
      <c r="M90" s="347"/>
      <c r="N90" s="347"/>
      <c r="O90" s="369"/>
      <c r="P90" s="371"/>
      <c r="Q90" s="371"/>
      <c r="R90" s="296">
        <f t="shared" si="7"/>
        <v>0</v>
      </c>
      <c r="S90" s="295"/>
      <c r="T90" s="295"/>
      <c r="U90" s="296">
        <f t="shared" si="8"/>
        <v>0</v>
      </c>
      <c r="V90" s="295"/>
      <c r="W90" s="295"/>
      <c r="X90" s="296">
        <f t="shared" si="9"/>
        <v>0</v>
      </c>
      <c r="Y90" s="295"/>
      <c r="Z90" s="295"/>
      <c r="AA90" s="296">
        <f t="shared" si="10"/>
        <v>0</v>
      </c>
      <c r="AB90" s="295"/>
      <c r="AC90" s="287"/>
      <c r="AD90" s="296">
        <f t="shared" si="11"/>
        <v>0</v>
      </c>
      <c r="AE90" s="244"/>
      <c r="AF90" s="244"/>
      <c r="AG90" s="369"/>
      <c r="AH90" s="371"/>
      <c r="AI90" s="371"/>
      <c r="AJ90" s="369"/>
      <c r="AK90" s="371"/>
      <c r="AL90" s="371"/>
      <c r="AM90" s="369"/>
      <c r="AN90" s="371"/>
      <c r="AO90" s="371"/>
      <c r="AP90" s="295"/>
      <c r="AQ90" s="295"/>
      <c r="AR90" s="295"/>
      <c r="AS90" s="295"/>
      <c r="AT90" s="302">
        <f t="shared" si="12"/>
        <v>0</v>
      </c>
      <c r="AU90" s="367">
        <v>675</v>
      </c>
      <c r="AV90" s="291">
        <f t="shared" si="13"/>
        <v>0</v>
      </c>
    </row>
    <row r="91" spans="1:48" ht="49.5">
      <c r="A91" s="249" t="s">
        <v>51</v>
      </c>
      <c r="B91" s="5"/>
      <c r="C91" s="108" t="s">
        <v>221</v>
      </c>
      <c r="D91" s="372"/>
      <c r="E91" s="372"/>
      <c r="F91" s="369"/>
      <c r="G91" s="372"/>
      <c r="H91" s="372"/>
      <c r="I91" s="369"/>
      <c r="J91" s="372"/>
      <c r="K91" s="372"/>
      <c r="L91" s="369"/>
      <c r="M91" s="345"/>
      <c r="N91" s="345"/>
      <c r="O91" s="369"/>
      <c r="P91" s="372"/>
      <c r="Q91" s="372"/>
      <c r="R91" s="296">
        <f t="shared" si="7"/>
        <v>0</v>
      </c>
      <c r="S91" s="294"/>
      <c r="T91" s="294"/>
      <c r="U91" s="296">
        <f t="shared" si="8"/>
        <v>0</v>
      </c>
      <c r="V91" s="294"/>
      <c r="W91" s="294"/>
      <c r="X91" s="296">
        <f t="shared" si="9"/>
        <v>0</v>
      </c>
      <c r="Y91" s="294"/>
      <c r="Z91" s="294"/>
      <c r="AA91" s="296">
        <f t="shared" si="10"/>
        <v>0</v>
      </c>
      <c r="AB91" s="294"/>
      <c r="AC91" s="288"/>
      <c r="AD91" s="296">
        <f t="shared" si="11"/>
        <v>0</v>
      </c>
      <c r="AE91" s="243"/>
      <c r="AF91" s="243"/>
      <c r="AG91" s="369"/>
      <c r="AH91" s="372"/>
      <c r="AI91" s="372"/>
      <c r="AJ91" s="369"/>
      <c r="AK91" s="372"/>
      <c r="AL91" s="372"/>
      <c r="AM91" s="369"/>
      <c r="AN91" s="372">
        <v>1E-3</v>
      </c>
      <c r="AO91" s="372">
        <f>AN91*AN27</f>
        <v>3.2000000000000001E-2</v>
      </c>
      <c r="AP91" s="294"/>
      <c r="AQ91" s="294"/>
      <c r="AR91" s="294"/>
      <c r="AS91" s="294"/>
      <c r="AT91" s="301">
        <f t="shared" si="12"/>
        <v>3.2000000000000001E-2</v>
      </c>
      <c r="AU91" s="368">
        <v>555</v>
      </c>
      <c r="AV91" s="291">
        <f t="shared" si="13"/>
        <v>17.760000000000002</v>
      </c>
    </row>
    <row r="92" spans="1:48" ht="50.25">
      <c r="A92" s="249" t="s">
        <v>172</v>
      </c>
      <c r="B92" s="5"/>
      <c r="C92" s="108" t="s">
        <v>221</v>
      </c>
      <c r="D92" s="373">
        <v>3.5E-4</v>
      </c>
      <c r="E92" s="372">
        <f>D92*D27</f>
        <v>9.4500000000000001E-3</v>
      </c>
      <c r="F92" s="369"/>
      <c r="G92" s="372">
        <v>4.0000000000000002E-4</v>
      </c>
      <c r="H92" s="372">
        <f>G92*G27</f>
        <v>1.0800000000000001E-2</v>
      </c>
      <c r="I92" s="369"/>
      <c r="J92" s="372"/>
      <c r="K92" s="372"/>
      <c r="L92" s="369"/>
      <c r="M92" s="372"/>
      <c r="N92" s="372"/>
      <c r="O92" s="369"/>
      <c r="P92" s="372"/>
      <c r="Q92" s="372"/>
      <c r="R92" s="296">
        <f t="shared" si="7"/>
        <v>0</v>
      </c>
      <c r="S92" s="294"/>
      <c r="T92" s="294"/>
      <c r="U92" s="296">
        <f t="shared" si="8"/>
        <v>0</v>
      </c>
      <c r="V92" s="294"/>
      <c r="W92" s="294"/>
      <c r="X92" s="296">
        <f t="shared" si="9"/>
        <v>0</v>
      </c>
      <c r="Y92" s="294"/>
      <c r="Z92" s="294"/>
      <c r="AA92" s="296">
        <f t="shared" si="10"/>
        <v>0</v>
      </c>
      <c r="AB92" s="294">
        <v>5.0000000000000001E-4</v>
      </c>
      <c r="AC92" s="288">
        <f>AB92*AB27</f>
        <v>0</v>
      </c>
      <c r="AD92" s="296">
        <f t="shared" si="11"/>
        <v>0</v>
      </c>
      <c r="AE92" s="446">
        <v>1.3500000000000001E-3</v>
      </c>
      <c r="AF92" s="446">
        <f>AE92*AE27</f>
        <v>4.3200000000000002E-2</v>
      </c>
      <c r="AG92" s="369"/>
      <c r="AH92" s="372">
        <v>1E-4</v>
      </c>
      <c r="AI92" s="372">
        <f>AH92*AH27</f>
        <v>3.2000000000000002E-3</v>
      </c>
      <c r="AJ92" s="369"/>
      <c r="AK92" s="372"/>
      <c r="AL92" s="372"/>
      <c r="AM92" s="369"/>
      <c r="AN92" s="373"/>
      <c r="AO92" s="372"/>
      <c r="AP92" s="294"/>
      <c r="AQ92" s="294"/>
      <c r="AR92" s="294"/>
      <c r="AS92" s="294"/>
      <c r="AT92" s="298">
        <f t="shared" si="12"/>
        <v>6.6650000000000001E-2</v>
      </c>
      <c r="AU92" s="368">
        <v>18</v>
      </c>
      <c r="AV92" s="290">
        <f t="shared" si="13"/>
        <v>1.1997</v>
      </c>
    </row>
    <row r="93" spans="1:48" ht="49.5">
      <c r="A93" s="249" t="s">
        <v>261</v>
      </c>
      <c r="B93" s="5"/>
      <c r="C93" s="108" t="s">
        <v>221</v>
      </c>
      <c r="D93" s="372"/>
      <c r="E93" s="372"/>
      <c r="F93" s="369"/>
      <c r="G93" s="372"/>
      <c r="H93" s="372"/>
      <c r="I93" s="369"/>
      <c r="J93" s="372"/>
      <c r="K93" s="372"/>
      <c r="L93" s="369"/>
      <c r="M93" s="372"/>
      <c r="N93" s="372"/>
      <c r="O93" s="369"/>
      <c r="P93" s="372"/>
      <c r="Q93" s="372"/>
      <c r="R93" s="296">
        <f t="shared" si="7"/>
        <v>0</v>
      </c>
      <c r="S93" s="294"/>
      <c r="T93" s="294"/>
      <c r="U93" s="296">
        <f t="shared" si="8"/>
        <v>0</v>
      </c>
      <c r="V93" s="294"/>
      <c r="W93" s="294"/>
      <c r="X93" s="296"/>
      <c r="Y93" s="294"/>
      <c r="Z93" s="294"/>
      <c r="AA93" s="296">
        <f t="shared" si="10"/>
        <v>0</v>
      </c>
      <c r="AB93" s="294"/>
      <c r="AC93" s="288"/>
      <c r="AD93" s="296">
        <f t="shared" si="11"/>
        <v>0</v>
      </c>
      <c r="AE93" s="243"/>
      <c r="AF93" s="243"/>
      <c r="AG93" s="369"/>
      <c r="AH93" s="372"/>
      <c r="AI93" s="372"/>
      <c r="AJ93" s="369"/>
      <c r="AK93" s="372"/>
      <c r="AL93" s="372"/>
      <c r="AM93" s="369"/>
      <c r="AN93" s="372"/>
      <c r="AO93" s="372"/>
      <c r="AP93" s="294"/>
      <c r="AQ93" s="294"/>
      <c r="AR93" s="294"/>
      <c r="AS93" s="294"/>
      <c r="AT93" s="396">
        <f t="shared" si="12"/>
        <v>0</v>
      </c>
      <c r="AU93" s="368"/>
      <c r="AV93" s="290">
        <f t="shared" si="13"/>
        <v>0</v>
      </c>
    </row>
    <row r="94" spans="1:48" ht="50.25">
      <c r="A94" s="249" t="s">
        <v>253</v>
      </c>
      <c r="B94" s="5"/>
      <c r="C94" s="108" t="s">
        <v>221</v>
      </c>
      <c r="D94" s="372"/>
      <c r="E94" s="372"/>
      <c r="F94" s="369"/>
      <c r="G94" s="372"/>
      <c r="H94" s="372"/>
      <c r="I94" s="369"/>
      <c r="J94" s="372"/>
      <c r="K94" s="372"/>
      <c r="L94" s="369"/>
      <c r="M94" s="372"/>
      <c r="N94" s="372"/>
      <c r="O94" s="369"/>
      <c r="P94" s="372"/>
      <c r="Q94" s="372"/>
      <c r="R94" s="296">
        <f t="shared" si="7"/>
        <v>0</v>
      </c>
      <c r="S94" s="294"/>
      <c r="T94" s="294"/>
      <c r="U94" s="296">
        <f t="shared" si="8"/>
        <v>0</v>
      </c>
      <c r="V94" s="294"/>
      <c r="W94" s="294"/>
      <c r="X94" s="296"/>
      <c r="Y94" s="294"/>
      <c r="Z94" s="294"/>
      <c r="AA94" s="296">
        <f t="shared" si="10"/>
        <v>0</v>
      </c>
      <c r="AB94" s="294">
        <v>2.5000000000000001E-5</v>
      </c>
      <c r="AC94" s="288">
        <f>AB94*AB27</f>
        <v>0</v>
      </c>
      <c r="AD94" s="296">
        <f t="shared" si="11"/>
        <v>0</v>
      </c>
      <c r="AE94" s="243"/>
      <c r="AF94" s="243"/>
      <c r="AG94" s="369"/>
      <c r="AH94" s="372">
        <v>3.0000000000000001E-5</v>
      </c>
      <c r="AI94" s="372">
        <f>AH94*AH27</f>
        <v>9.6000000000000002E-4</v>
      </c>
      <c r="AJ94" s="369"/>
      <c r="AK94" s="372"/>
      <c r="AL94" s="372"/>
      <c r="AM94" s="369"/>
      <c r="AN94" s="373"/>
      <c r="AO94" s="372"/>
      <c r="AP94" s="294"/>
      <c r="AQ94" s="294"/>
      <c r="AR94" s="294"/>
      <c r="AS94" s="294"/>
      <c r="AT94" s="397">
        <f t="shared" si="12"/>
        <v>9.6000000000000002E-4</v>
      </c>
      <c r="AU94" s="368">
        <v>720</v>
      </c>
      <c r="AV94" s="290">
        <f t="shared" si="13"/>
        <v>0.69120000000000004</v>
      </c>
    </row>
    <row r="95" spans="1:48" ht="50.25">
      <c r="A95" s="249" t="s">
        <v>357</v>
      </c>
      <c r="B95" s="5"/>
      <c r="C95" s="108" t="s">
        <v>221</v>
      </c>
      <c r="D95" s="372"/>
      <c r="E95" s="372"/>
      <c r="F95" s="369"/>
      <c r="G95" s="372"/>
      <c r="H95" s="372"/>
      <c r="I95" s="369"/>
      <c r="J95" s="372"/>
      <c r="K95" s="372"/>
      <c r="L95" s="369"/>
      <c r="M95" s="372"/>
      <c r="N95" s="372"/>
      <c r="O95" s="369"/>
      <c r="P95" s="372"/>
      <c r="Q95" s="372"/>
      <c r="R95" s="296">
        <f t="shared" si="7"/>
        <v>0</v>
      </c>
      <c r="S95" s="294"/>
      <c r="T95" s="294"/>
      <c r="U95" s="296"/>
      <c r="V95" s="294"/>
      <c r="W95" s="294"/>
      <c r="X95" s="296"/>
      <c r="Y95" s="294"/>
      <c r="Z95" s="294"/>
      <c r="AA95" s="296"/>
      <c r="AB95" s="294"/>
      <c r="AC95" s="288"/>
      <c r="AD95" s="296">
        <f t="shared" si="11"/>
        <v>0</v>
      </c>
      <c r="AE95" s="243"/>
      <c r="AF95" s="243"/>
      <c r="AG95" s="369"/>
      <c r="AH95" s="372">
        <v>7.2870000000000004E-2</v>
      </c>
      <c r="AI95" s="372">
        <f>AH95*AH27</f>
        <v>2.3318400000000001</v>
      </c>
      <c r="AJ95" s="369"/>
      <c r="AK95" s="372"/>
      <c r="AL95" s="372"/>
      <c r="AM95" s="369"/>
      <c r="AN95" s="375"/>
      <c r="AO95" s="372"/>
      <c r="AP95" s="294"/>
      <c r="AQ95" s="294"/>
      <c r="AR95" s="294"/>
      <c r="AS95" s="294"/>
      <c r="AT95" s="298">
        <f t="shared" si="12"/>
        <v>2.3318400000000001</v>
      </c>
      <c r="AU95" s="368">
        <v>37.5</v>
      </c>
      <c r="AV95" s="290">
        <f t="shared" si="13"/>
        <v>87.444000000000003</v>
      </c>
    </row>
    <row r="96" spans="1:48" ht="50.25">
      <c r="A96" s="249" t="s">
        <v>281</v>
      </c>
      <c r="B96" s="5"/>
      <c r="C96" s="108" t="s">
        <v>221</v>
      </c>
      <c r="D96" s="372"/>
      <c r="E96" s="372"/>
      <c r="F96" s="369"/>
      <c r="G96" s="372"/>
      <c r="H96" s="372"/>
      <c r="I96" s="369"/>
      <c r="J96" s="372"/>
      <c r="K96" s="372"/>
      <c r="L96" s="369"/>
      <c r="M96" s="372"/>
      <c r="N96" s="372"/>
      <c r="O96" s="369"/>
      <c r="P96" s="372"/>
      <c r="Q96" s="372"/>
      <c r="R96" s="296">
        <f t="shared" si="7"/>
        <v>0</v>
      </c>
      <c r="S96" s="294"/>
      <c r="T96" s="294"/>
      <c r="U96" s="296"/>
      <c r="V96" s="294"/>
      <c r="W96" s="294"/>
      <c r="X96" s="296"/>
      <c r="Y96" s="294"/>
      <c r="Z96" s="294"/>
      <c r="AA96" s="296"/>
      <c r="AB96" s="294">
        <v>1E-4</v>
      </c>
      <c r="AC96" s="288">
        <f>AB96*AB27</f>
        <v>0</v>
      </c>
      <c r="AD96" s="296">
        <f t="shared" si="11"/>
        <v>0</v>
      </c>
      <c r="AE96" s="243"/>
      <c r="AF96" s="243"/>
      <c r="AG96" s="369"/>
      <c r="AH96" s="372"/>
      <c r="AI96" s="372"/>
      <c r="AJ96" s="369"/>
      <c r="AK96" s="372"/>
      <c r="AL96" s="372"/>
      <c r="AM96" s="369"/>
      <c r="AN96" s="375"/>
      <c r="AO96" s="372"/>
      <c r="AP96" s="294"/>
      <c r="AQ96" s="294"/>
      <c r="AR96" s="294"/>
      <c r="AS96" s="294"/>
      <c r="AT96" s="344">
        <f t="shared" si="12"/>
        <v>0</v>
      </c>
      <c r="AU96" s="368">
        <v>810</v>
      </c>
      <c r="AV96" s="290">
        <f t="shared" si="13"/>
        <v>0</v>
      </c>
    </row>
    <row r="97" spans="1:48" ht="49.5">
      <c r="A97" s="249" t="s">
        <v>262</v>
      </c>
      <c r="B97" s="5"/>
      <c r="C97" s="108" t="s">
        <v>221</v>
      </c>
      <c r="D97" s="375">
        <v>1.66E-3</v>
      </c>
      <c r="E97" s="372">
        <f>D97*D27</f>
        <v>4.4819999999999999E-2</v>
      </c>
      <c r="F97" s="369"/>
      <c r="G97" s="372"/>
      <c r="H97" s="372"/>
      <c r="I97" s="369"/>
      <c r="J97" s="372"/>
      <c r="K97" s="372"/>
      <c r="L97" s="369"/>
      <c r="M97" s="372"/>
      <c r="N97" s="372"/>
      <c r="O97" s="369"/>
      <c r="P97" s="373"/>
      <c r="Q97" s="372"/>
      <c r="R97" s="296">
        <f t="shared" si="7"/>
        <v>0</v>
      </c>
      <c r="S97" s="294"/>
      <c r="T97" s="294"/>
      <c r="U97" s="296"/>
      <c r="V97" s="294"/>
      <c r="W97" s="294"/>
      <c r="X97" s="296"/>
      <c r="Y97" s="294"/>
      <c r="Z97" s="294"/>
      <c r="AA97" s="296"/>
      <c r="AB97" s="294"/>
      <c r="AC97" s="288"/>
      <c r="AD97" s="296">
        <f t="shared" si="11"/>
        <v>0</v>
      </c>
      <c r="AE97" s="243"/>
      <c r="AF97" s="243"/>
      <c r="AG97" s="369"/>
      <c r="AH97" s="372"/>
      <c r="AI97" s="372"/>
      <c r="AJ97" s="369"/>
      <c r="AK97" s="372"/>
      <c r="AL97" s="372"/>
      <c r="AM97" s="369"/>
      <c r="AN97" s="375"/>
      <c r="AO97" s="372"/>
      <c r="AP97" s="294"/>
      <c r="AQ97" s="294"/>
      <c r="AR97" s="294"/>
      <c r="AS97" s="294"/>
      <c r="AT97" s="396">
        <f t="shared" si="12"/>
        <v>4.4819999999999999E-2</v>
      </c>
      <c r="AU97" s="368">
        <v>225</v>
      </c>
      <c r="AV97" s="290">
        <f t="shared" si="13"/>
        <v>10.0845</v>
      </c>
    </row>
    <row r="98" spans="1:48" ht="35.25" customHeight="1">
      <c r="A98" s="251"/>
      <c r="B98" s="5"/>
      <c r="C98" s="5"/>
      <c r="D98" s="294"/>
      <c r="E98" s="294"/>
      <c r="F98" s="296">
        <f>SUM(F61:F97)+F53</f>
        <v>0</v>
      </c>
      <c r="G98" s="294"/>
      <c r="H98" s="294"/>
      <c r="I98" s="296">
        <f>SUM(I61:I97)+I53</f>
        <v>0</v>
      </c>
      <c r="J98" s="294"/>
      <c r="K98" s="294"/>
      <c r="L98" s="296">
        <f>SUM(L61:L97)+L53</f>
        <v>0</v>
      </c>
      <c r="M98" s="294"/>
      <c r="N98" s="294"/>
      <c r="O98" s="294">
        <f>SUM(O61:O97)+O53</f>
        <v>0</v>
      </c>
      <c r="P98" s="294"/>
      <c r="Q98" s="294"/>
      <c r="R98" s="296">
        <f>SUM(R61:R97)+R53</f>
        <v>557.02404000000001</v>
      </c>
      <c r="S98" s="294"/>
      <c r="T98" s="294"/>
      <c r="U98" s="296">
        <f>SUM(U61:U92)+U53</f>
        <v>0</v>
      </c>
      <c r="V98" s="294"/>
      <c r="W98" s="294"/>
      <c r="X98" s="296">
        <f>SUM(X61:X92)+X53</f>
        <v>0</v>
      </c>
      <c r="Y98" s="294"/>
      <c r="Z98" s="294"/>
      <c r="AA98" s="296">
        <f>SUM(AA61:AA92)+AA53</f>
        <v>0</v>
      </c>
      <c r="AB98" s="294"/>
      <c r="AC98" s="288"/>
      <c r="AD98" s="296">
        <f>SUM(AD61:AD97)+AD53</f>
        <v>0</v>
      </c>
      <c r="AE98" s="94"/>
      <c r="AF98" s="94"/>
      <c r="AG98" s="296">
        <f>SUM(AG61:AG97)+AG53</f>
        <v>0</v>
      </c>
      <c r="AH98" s="294"/>
      <c r="AI98" s="294"/>
      <c r="AJ98" s="294">
        <f>SUM(AJ61:AJ97)+AJ53</f>
        <v>0</v>
      </c>
      <c r="AK98" s="294"/>
      <c r="AL98" s="294"/>
      <c r="AM98" s="296">
        <f>SUM(AM61:AM97)+AM53</f>
        <v>0</v>
      </c>
      <c r="AN98" s="294"/>
      <c r="AO98" s="294"/>
      <c r="AP98" s="294"/>
      <c r="AQ98" s="294"/>
      <c r="AR98" s="294"/>
      <c r="AS98" s="294"/>
      <c r="AT98" s="293"/>
      <c r="AU98" s="89"/>
      <c r="AV98" s="96"/>
    </row>
    <row r="99" spans="1:48" ht="60">
      <c r="A99" s="29"/>
      <c r="B99" s="5"/>
      <c r="C99" s="5"/>
      <c r="D99" s="5"/>
      <c r="E99" s="5"/>
      <c r="F99" s="108">
        <f>F98/D27</f>
        <v>0</v>
      </c>
      <c r="G99" s="108"/>
      <c r="H99" s="108"/>
      <c r="I99" s="108">
        <f>I98/G27</f>
        <v>0</v>
      </c>
      <c r="J99" s="108"/>
      <c r="K99" s="108"/>
      <c r="L99" s="108">
        <f>L98/J27</f>
        <v>0</v>
      </c>
      <c r="M99" s="108"/>
      <c r="N99" s="108"/>
      <c r="O99" s="108">
        <f>O98/M27</f>
        <v>0</v>
      </c>
      <c r="P99" s="108"/>
      <c r="Q99" s="108"/>
      <c r="R99" s="94">
        <f>R98/P27</f>
        <v>20.630520000000001</v>
      </c>
      <c r="S99" s="108"/>
      <c r="T99" s="108"/>
      <c r="U99" s="94" t="e">
        <f>U98/S27</f>
        <v>#DIV/0!</v>
      </c>
      <c r="V99" s="108"/>
      <c r="W99" s="108"/>
      <c r="X99" s="108" t="e">
        <f>X98/V27</f>
        <v>#DIV/0!</v>
      </c>
      <c r="Y99" s="108"/>
      <c r="Z99" s="108"/>
      <c r="AA99" s="108" t="e">
        <f>AA98/Y27</f>
        <v>#DIV/0!</v>
      </c>
      <c r="AB99" s="108"/>
      <c r="AC99" s="109"/>
      <c r="AD99" s="108" t="e">
        <f>AD98/AB27</f>
        <v>#DIV/0!</v>
      </c>
      <c r="AE99" s="108"/>
      <c r="AF99" s="108"/>
      <c r="AG99" s="94">
        <f>AG98/AE27</f>
        <v>0</v>
      </c>
      <c r="AH99" s="108"/>
      <c r="AI99" s="108"/>
      <c r="AJ99" s="94">
        <f>AJ98/AH27</f>
        <v>0</v>
      </c>
      <c r="AK99" s="108"/>
      <c r="AL99" s="108"/>
      <c r="AM99" s="108">
        <f>AM98/AK27</f>
        <v>0</v>
      </c>
      <c r="AN99" s="108"/>
      <c r="AO99" s="108"/>
      <c r="AP99" s="108"/>
      <c r="AQ99" s="5"/>
      <c r="AR99" s="5"/>
      <c r="AS99" s="5"/>
      <c r="AT99" s="96"/>
      <c r="AU99" s="89"/>
      <c r="AV99" s="292">
        <f>SUM(AV29:AV97)</f>
        <v>5231.8931400000019</v>
      </c>
    </row>
    <row r="100" spans="1:48">
      <c r="AM100" s="111"/>
    </row>
    <row r="101" spans="1:48" ht="33">
      <c r="A101" s="252" t="s">
        <v>74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3"/>
      <c r="Z101" s="252" t="s">
        <v>425</v>
      </c>
      <c r="AA101" s="254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</row>
    <row r="102" spans="1:48" ht="33">
      <c r="A102" s="252" t="s">
        <v>73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3"/>
      <c r="Z102" s="252" t="s">
        <v>54</v>
      </c>
      <c r="AA102" s="254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8" ht="33">
      <c r="A103" s="252" t="s">
        <v>94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3"/>
      <c r="Z103" s="252" t="s">
        <v>418</v>
      </c>
      <c r="AA103" s="254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8" ht="33">
      <c r="A104" s="252" t="s">
        <v>58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3"/>
      <c r="Z104" s="252" t="s">
        <v>54</v>
      </c>
      <c r="AA104" s="254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8" ht="33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8" ht="33">
      <c r="A106" s="253" t="s">
        <v>424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8" ht="33">
      <c r="A107" s="253" t="s">
        <v>73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3"/>
      <c r="Z107" s="253" t="s">
        <v>270</v>
      </c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110"/>
    </row>
    <row r="108" spans="1:48" ht="33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10"/>
    </row>
    <row r="109" spans="1:48" ht="33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Z109" t="s">
        <v>269</v>
      </c>
    </row>
    <row r="110" spans="1:48" ht="33">
      <c r="A110" s="253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41" zoomScale="20" zoomScaleNormal="20" zoomScaleSheetLayoutView="20" workbookViewId="0">
      <selection activeCell="AB57" sqref="AB57:AC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7.570312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5" t="s">
        <v>1</v>
      </c>
      <c r="B1" s="255"/>
      <c r="C1" s="255"/>
      <c r="D1" s="255"/>
      <c r="E1" s="255"/>
      <c r="F1" s="255"/>
      <c r="G1" s="255"/>
      <c r="H1" s="255"/>
      <c r="I1" s="236"/>
      <c r="J1" s="236"/>
      <c r="K1" s="236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5" t="s">
        <v>242</v>
      </c>
      <c r="B2" s="255"/>
      <c r="C2" s="255"/>
      <c r="D2" s="255"/>
      <c r="E2" s="255"/>
      <c r="F2" s="255"/>
      <c r="G2" s="255"/>
      <c r="H2" s="255"/>
      <c r="I2" s="236"/>
      <c r="J2" s="236"/>
      <c r="K2" s="236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311"/>
      <c r="AT2" s="311"/>
      <c r="AU2" s="43"/>
      <c r="AV2" s="41"/>
    </row>
    <row r="3" spans="1:48" ht="45">
      <c r="A3" s="254" t="s">
        <v>2</v>
      </c>
      <c r="B3" s="255"/>
      <c r="C3" s="255"/>
      <c r="D3" s="255"/>
      <c r="E3" s="255"/>
      <c r="F3" s="255"/>
      <c r="G3" s="256"/>
      <c r="H3" s="255"/>
      <c r="I3" s="236"/>
      <c r="J3" s="236"/>
      <c r="K3" s="236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8"/>
      <c r="AC3" s="258" t="s">
        <v>421</v>
      </c>
      <c r="AD3" s="258"/>
      <c r="AE3" s="259"/>
      <c r="AF3" s="260"/>
      <c r="AG3" s="260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3"/>
      <c r="AT3" s="263"/>
      <c r="AU3" s="43"/>
      <c r="AV3" s="41"/>
    </row>
    <row r="4" spans="1:48" ht="33">
      <c r="A4" s="257" t="s">
        <v>423</v>
      </c>
      <c r="B4" s="257"/>
      <c r="C4" s="257"/>
      <c r="D4" s="257"/>
      <c r="E4" s="257"/>
      <c r="F4" s="257"/>
      <c r="G4" s="257"/>
      <c r="H4" s="257"/>
      <c r="I4" s="238"/>
      <c r="J4" s="238"/>
      <c r="K4" s="238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80"/>
      <c r="AR4" s="80"/>
      <c r="AS4" s="80"/>
      <c r="AT4" s="81"/>
      <c r="AU4" s="40"/>
      <c r="AV4" s="41"/>
    </row>
    <row r="5" spans="1:48" ht="33.75" thickBot="1">
      <c r="A5" s="257"/>
      <c r="B5" s="257"/>
      <c r="C5" s="257"/>
      <c r="D5" s="257"/>
      <c r="E5" s="257"/>
      <c r="F5" s="257"/>
      <c r="G5" s="257"/>
      <c r="H5" s="257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85" t="s">
        <v>64</v>
      </c>
      <c r="B6" s="785"/>
      <c r="C6" s="785"/>
      <c r="D6" s="786"/>
      <c r="E6" s="787" t="s">
        <v>56</v>
      </c>
      <c r="F6" s="785"/>
      <c r="G6" s="785"/>
      <c r="H6" s="786"/>
      <c r="I6" s="313"/>
      <c r="J6" s="787" t="s">
        <v>89</v>
      </c>
      <c r="K6" s="785"/>
      <c r="L6" s="785"/>
      <c r="M6" s="786"/>
      <c r="N6" s="787" t="s">
        <v>87</v>
      </c>
      <c r="O6" s="785"/>
      <c r="P6" s="785"/>
      <c r="Q6" s="786"/>
      <c r="R6" s="313"/>
      <c r="S6" s="201"/>
      <c r="T6" s="202"/>
      <c r="U6" s="202"/>
      <c r="V6" s="203"/>
      <c r="W6" s="201"/>
      <c r="X6" s="202"/>
      <c r="Y6" s="203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788" t="s">
        <v>65</v>
      </c>
      <c r="B7" s="788"/>
      <c r="C7" s="788"/>
      <c r="D7" s="789"/>
      <c r="E7" s="790" t="s">
        <v>55</v>
      </c>
      <c r="F7" s="791"/>
      <c r="G7" s="791"/>
      <c r="H7" s="792"/>
      <c r="I7" s="311"/>
      <c r="J7" s="790" t="s">
        <v>12</v>
      </c>
      <c r="K7" s="791"/>
      <c r="L7" s="791"/>
      <c r="M7" s="792"/>
      <c r="N7" s="790" t="s">
        <v>15</v>
      </c>
      <c r="O7" s="791"/>
      <c r="P7" s="791"/>
      <c r="Q7" s="792"/>
      <c r="R7" s="311"/>
      <c r="S7" s="790" t="s">
        <v>14</v>
      </c>
      <c r="T7" s="791"/>
      <c r="U7" s="791"/>
      <c r="V7" s="792"/>
      <c r="W7" s="790" t="s">
        <v>84</v>
      </c>
      <c r="X7" s="791"/>
      <c r="Y7" s="792"/>
      <c r="Z7" s="91"/>
      <c r="AA7" s="91"/>
      <c r="AB7" s="238" t="s">
        <v>224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7" t="s">
        <v>236</v>
      </c>
      <c r="AP7" s="237" t="s">
        <v>81</v>
      </c>
      <c r="AQ7" s="85"/>
      <c r="AR7" s="85"/>
      <c r="AS7" s="85"/>
      <c r="AT7" s="47" t="s">
        <v>37</v>
      </c>
      <c r="AU7" s="41"/>
      <c r="AV7" s="41"/>
    </row>
    <row r="8" spans="1:48" ht="27">
      <c r="A8" s="314" t="s">
        <v>66</v>
      </c>
      <c r="B8" s="787" t="s">
        <v>68</v>
      </c>
      <c r="C8" s="785"/>
      <c r="D8" s="786"/>
      <c r="E8" s="790" t="s">
        <v>60</v>
      </c>
      <c r="F8" s="791"/>
      <c r="G8" s="791"/>
      <c r="H8" s="792"/>
      <c r="I8" s="311"/>
      <c r="J8" s="790" t="s">
        <v>71</v>
      </c>
      <c r="K8" s="791"/>
      <c r="L8" s="791"/>
      <c r="M8" s="792"/>
      <c r="N8" s="790" t="s">
        <v>88</v>
      </c>
      <c r="O8" s="791"/>
      <c r="P8" s="791"/>
      <c r="Q8" s="792"/>
      <c r="R8" s="311"/>
      <c r="S8" s="790" t="s">
        <v>61</v>
      </c>
      <c r="T8" s="791"/>
      <c r="U8" s="791"/>
      <c r="V8" s="792"/>
      <c r="W8" s="790" t="s">
        <v>85</v>
      </c>
      <c r="X8" s="791"/>
      <c r="Y8" s="792"/>
      <c r="Z8" s="91"/>
      <c r="AA8" s="91"/>
      <c r="AB8" s="238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85"/>
      <c r="AR8" s="85"/>
      <c r="AS8" s="85"/>
      <c r="AT8" s="48"/>
      <c r="AU8" s="41"/>
      <c r="AV8" s="41"/>
    </row>
    <row r="9" spans="1:48" ht="27">
      <c r="A9" s="312" t="s">
        <v>67</v>
      </c>
      <c r="B9" s="790" t="s">
        <v>69</v>
      </c>
      <c r="C9" s="791"/>
      <c r="D9" s="792"/>
      <c r="E9" s="790" t="s">
        <v>59</v>
      </c>
      <c r="F9" s="791"/>
      <c r="G9" s="791"/>
      <c r="H9" s="792"/>
      <c r="I9" s="311"/>
      <c r="J9" s="790" t="s">
        <v>13</v>
      </c>
      <c r="K9" s="791"/>
      <c r="L9" s="791"/>
      <c r="M9" s="792"/>
      <c r="N9" s="790" t="s">
        <v>59</v>
      </c>
      <c r="O9" s="791"/>
      <c r="P9" s="791"/>
      <c r="Q9" s="792"/>
      <c r="R9" s="311"/>
      <c r="S9" s="206"/>
      <c r="T9" s="82" t="s">
        <v>59</v>
      </c>
      <c r="U9" s="82"/>
      <c r="V9" s="82"/>
      <c r="W9" s="790" t="s">
        <v>86</v>
      </c>
      <c r="X9" s="791"/>
      <c r="Y9" s="792"/>
      <c r="Z9" s="91"/>
      <c r="AA9" s="91"/>
      <c r="AB9" s="238"/>
      <c r="AC9" s="235"/>
      <c r="AD9" s="235"/>
      <c r="AE9" s="235"/>
      <c r="AF9" s="238" t="s">
        <v>420</v>
      </c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6"/>
      <c r="AR9" s="6"/>
      <c r="AS9" s="6" t="s">
        <v>80</v>
      </c>
      <c r="AT9" s="223" t="s">
        <v>422</v>
      </c>
      <c r="AU9" s="41"/>
      <c r="AV9" s="41"/>
    </row>
    <row r="10" spans="1:48" ht="27">
      <c r="A10" s="207"/>
      <c r="B10" s="796" t="s">
        <v>70</v>
      </c>
      <c r="C10" s="788"/>
      <c r="D10" s="789"/>
      <c r="E10" s="208"/>
      <c r="F10" s="208"/>
      <c r="G10" s="82"/>
      <c r="H10" s="209"/>
      <c r="I10" s="210"/>
      <c r="J10" s="82"/>
      <c r="K10" s="82"/>
      <c r="L10" s="82"/>
      <c r="M10" s="209"/>
      <c r="N10" s="796"/>
      <c r="O10" s="788"/>
      <c r="P10" s="788"/>
      <c r="Q10" s="789"/>
      <c r="R10" s="311"/>
      <c r="S10" s="206"/>
      <c r="T10" s="82"/>
      <c r="U10" s="82"/>
      <c r="V10" s="82"/>
      <c r="W10" s="206"/>
      <c r="X10" s="82"/>
      <c r="Y10" s="207"/>
      <c r="Z10" s="58"/>
      <c r="AA10" s="58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85"/>
      <c r="AR10" s="85"/>
      <c r="AS10" s="85"/>
      <c r="AT10" s="50"/>
      <c r="AU10" s="40"/>
      <c r="AV10" s="40"/>
    </row>
    <row r="11" spans="1:48" ht="27.75" thickBot="1">
      <c r="A11" s="211">
        <v>1</v>
      </c>
      <c r="B11" s="212"/>
      <c r="C11" s="213">
        <v>2</v>
      </c>
      <c r="D11" s="214"/>
      <c r="E11" s="215"/>
      <c r="F11" s="215"/>
      <c r="G11" s="215">
        <v>3</v>
      </c>
      <c r="H11" s="216"/>
      <c r="I11" s="215"/>
      <c r="J11" s="215"/>
      <c r="K11" s="215">
        <v>4</v>
      </c>
      <c r="L11" s="215"/>
      <c r="M11" s="216"/>
      <c r="N11" s="215"/>
      <c r="O11" s="215"/>
      <c r="P11" s="215">
        <v>5</v>
      </c>
      <c r="Q11" s="216"/>
      <c r="R11" s="215"/>
      <c r="S11" s="217"/>
      <c r="T11" s="215">
        <v>6</v>
      </c>
      <c r="U11" s="215"/>
      <c r="V11" s="215"/>
      <c r="W11" s="793">
        <v>7</v>
      </c>
      <c r="X11" s="794"/>
      <c r="Y11" s="795"/>
      <c r="Z11" s="91"/>
      <c r="AA11" s="91"/>
      <c r="AB11" s="238"/>
      <c r="AC11" s="238" t="s">
        <v>90</v>
      </c>
      <c r="AD11" s="238"/>
      <c r="AE11" s="238"/>
      <c r="AF11" s="236"/>
      <c r="AG11" s="236"/>
      <c r="AH11" s="238"/>
      <c r="AI11" s="238"/>
      <c r="AJ11" s="238"/>
      <c r="AK11" s="238"/>
      <c r="AL11" s="238"/>
      <c r="AM11" s="238"/>
      <c r="AN11" s="238"/>
      <c r="AO11" s="238"/>
      <c r="AP11" s="238"/>
      <c r="AQ11" s="6"/>
      <c r="AR11" s="6" t="s">
        <v>82</v>
      </c>
      <c r="AS11" s="85"/>
      <c r="AT11" s="223" t="s">
        <v>92</v>
      </c>
      <c r="AU11" s="41"/>
      <c r="AV11" s="41"/>
    </row>
    <row r="12" spans="1:48" ht="34.5" thickBot="1">
      <c r="A12" s="51"/>
      <c r="B12" s="854"/>
      <c r="C12" s="855"/>
      <c r="D12" s="856"/>
      <c r="E12" s="847">
        <v>57.86</v>
      </c>
      <c r="F12" s="848"/>
      <c r="G12" s="848"/>
      <c r="H12" s="849"/>
      <c r="I12" s="315"/>
      <c r="J12" s="847" t="s">
        <v>247</v>
      </c>
      <c r="K12" s="848"/>
      <c r="L12" s="265"/>
      <c r="M12" s="266">
        <v>26</v>
      </c>
      <c r="N12" s="850">
        <f>M12*E12</f>
        <v>1504.36</v>
      </c>
      <c r="O12" s="851"/>
      <c r="P12" s="851"/>
      <c r="Q12" s="852"/>
      <c r="R12" s="315"/>
      <c r="S12" s="847">
        <f>Лист2!F47</f>
        <v>1601.6000000000001</v>
      </c>
      <c r="T12" s="848"/>
      <c r="U12" s="848"/>
      <c r="V12" s="849"/>
      <c r="W12" s="857"/>
      <c r="X12" s="858"/>
      <c r="Y12" s="859"/>
      <c r="Z12" s="91"/>
      <c r="AA12" s="91"/>
      <c r="AB12" s="238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85"/>
      <c r="AR12" s="85"/>
      <c r="AS12" s="85"/>
      <c r="AT12" s="48"/>
      <c r="AU12" s="41"/>
      <c r="AV12" s="41"/>
    </row>
    <row r="13" spans="1:48" ht="34.5" thickBot="1">
      <c r="A13" s="52"/>
      <c r="B13" s="843"/>
      <c r="C13" s="844"/>
      <c r="D13" s="845"/>
      <c r="E13" s="835">
        <v>57.86</v>
      </c>
      <c r="F13" s="836"/>
      <c r="G13" s="836"/>
      <c r="H13" s="846"/>
      <c r="I13" s="316"/>
      <c r="J13" s="835" t="s">
        <v>248</v>
      </c>
      <c r="K13" s="836"/>
      <c r="L13" s="316"/>
      <c r="M13" s="268">
        <v>85</v>
      </c>
      <c r="N13" s="850">
        <f>M13*E13</f>
        <v>4918.1000000000004</v>
      </c>
      <c r="O13" s="851"/>
      <c r="P13" s="851"/>
      <c r="Q13" s="852"/>
      <c r="R13" s="269"/>
      <c r="S13" s="835">
        <f>Лист2!F49</f>
        <v>6166.7500000000009</v>
      </c>
      <c r="T13" s="836"/>
      <c r="U13" s="836"/>
      <c r="V13" s="846"/>
      <c r="W13" s="840"/>
      <c r="X13" s="841"/>
      <c r="Y13" s="853"/>
      <c r="Z13" s="91"/>
      <c r="AA13" s="91"/>
      <c r="AB13" s="238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40"/>
      <c r="AR13" s="40"/>
      <c r="AS13" s="40"/>
      <c r="AT13" s="48"/>
      <c r="AU13" s="41"/>
      <c r="AV13" s="41"/>
    </row>
    <row r="14" spans="1:48" ht="33.75">
      <c r="A14" s="53"/>
      <c r="B14" s="843"/>
      <c r="C14" s="844"/>
      <c r="D14" s="845"/>
      <c r="E14" s="835"/>
      <c r="F14" s="836"/>
      <c r="G14" s="836"/>
      <c r="H14" s="846"/>
      <c r="I14" s="316"/>
      <c r="J14" s="835"/>
      <c r="K14" s="836"/>
      <c r="L14" s="270"/>
      <c r="M14" s="271"/>
      <c r="N14" s="847"/>
      <c r="O14" s="848"/>
      <c r="P14" s="848"/>
      <c r="Q14" s="849"/>
      <c r="R14" s="269"/>
      <c r="S14" s="837"/>
      <c r="T14" s="838"/>
      <c r="U14" s="838"/>
      <c r="V14" s="839"/>
      <c r="W14" s="840"/>
      <c r="X14" s="841"/>
      <c r="Y14" s="842"/>
      <c r="Z14" s="91"/>
      <c r="AA14" s="91"/>
      <c r="AB14" s="238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40"/>
      <c r="AR14" s="40"/>
      <c r="AS14" s="40"/>
      <c r="AT14" s="48"/>
      <c r="AU14" s="41"/>
      <c r="AV14" s="41"/>
    </row>
    <row r="15" spans="1:48" ht="33.75">
      <c r="A15" s="54"/>
      <c r="B15" s="843"/>
      <c r="C15" s="844"/>
      <c r="D15" s="845"/>
      <c r="E15" s="835"/>
      <c r="F15" s="836"/>
      <c r="G15" s="836"/>
      <c r="H15" s="846"/>
      <c r="I15" s="272"/>
      <c r="J15" s="835"/>
      <c r="K15" s="836"/>
      <c r="L15" s="316"/>
      <c r="M15" s="268"/>
      <c r="N15" s="835"/>
      <c r="O15" s="836"/>
      <c r="P15" s="836"/>
      <c r="Q15" s="836"/>
      <c r="R15" s="272"/>
      <c r="S15" s="837"/>
      <c r="T15" s="838"/>
      <c r="U15" s="838"/>
      <c r="V15" s="839"/>
      <c r="W15" s="840"/>
      <c r="X15" s="841"/>
      <c r="Y15" s="842"/>
      <c r="Z15" s="91"/>
      <c r="AA15" s="91"/>
      <c r="AB15" s="238"/>
      <c r="AC15" s="238" t="s">
        <v>91</v>
      </c>
      <c r="AD15" s="238"/>
      <c r="AE15" s="238"/>
      <c r="AF15" s="236"/>
      <c r="AG15" s="236"/>
      <c r="AH15" s="238"/>
      <c r="AI15" s="238"/>
      <c r="AJ15" s="238"/>
      <c r="AK15" s="238"/>
      <c r="AL15" s="238"/>
      <c r="AM15" s="238"/>
      <c r="AN15" s="238"/>
      <c r="AO15" s="238"/>
      <c r="AP15" s="238"/>
      <c r="AQ15" s="41"/>
      <c r="AR15" s="55"/>
      <c r="AS15" s="40"/>
      <c r="AT15" s="49"/>
      <c r="AU15" s="41"/>
      <c r="AV15" s="41"/>
    </row>
    <row r="16" spans="1:48" ht="33.75">
      <c r="A16" s="54"/>
      <c r="B16" s="843"/>
      <c r="C16" s="844"/>
      <c r="D16" s="845"/>
      <c r="E16" s="835"/>
      <c r="F16" s="836"/>
      <c r="G16" s="836"/>
      <c r="H16" s="846"/>
      <c r="I16" s="272"/>
      <c r="J16" s="835"/>
      <c r="K16" s="836"/>
      <c r="L16" s="316"/>
      <c r="M16" s="268"/>
      <c r="N16" s="835"/>
      <c r="O16" s="836"/>
      <c r="P16" s="836"/>
      <c r="Q16" s="836"/>
      <c r="R16" s="272"/>
      <c r="S16" s="835"/>
      <c r="T16" s="836"/>
      <c r="U16" s="836"/>
      <c r="V16" s="846"/>
      <c r="W16" s="840"/>
      <c r="X16" s="841"/>
      <c r="Y16" s="842"/>
      <c r="Z16" s="91"/>
      <c r="AA16" s="91"/>
      <c r="AB16" s="238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40"/>
      <c r="AR16" s="40"/>
      <c r="AS16" s="40"/>
      <c r="AT16" s="48"/>
      <c r="AU16" s="41"/>
      <c r="AV16" s="41"/>
    </row>
    <row r="17" spans="1:48" ht="34.5" thickBot="1">
      <c r="A17" s="56"/>
      <c r="B17" s="832"/>
      <c r="C17" s="833"/>
      <c r="D17" s="834"/>
      <c r="E17" s="817"/>
      <c r="F17" s="818"/>
      <c r="G17" s="818"/>
      <c r="H17" s="819"/>
      <c r="I17" s="273"/>
      <c r="J17" s="817" t="s">
        <v>104</v>
      </c>
      <c r="K17" s="818"/>
      <c r="L17" s="270"/>
      <c r="M17" s="271">
        <f>M12+M13+M14</f>
        <v>111</v>
      </c>
      <c r="N17" s="835"/>
      <c r="O17" s="836"/>
      <c r="P17" s="836"/>
      <c r="Q17" s="836"/>
      <c r="R17" s="274"/>
      <c r="S17" s="837">
        <f>Лист2!F48+Лист2!F50</f>
        <v>3751.4500000000007</v>
      </c>
      <c r="T17" s="838"/>
      <c r="U17" s="838"/>
      <c r="V17" s="839"/>
      <c r="W17" s="840"/>
      <c r="X17" s="841"/>
      <c r="Y17" s="842"/>
      <c r="Z17" s="91"/>
      <c r="AA17" s="91"/>
      <c r="AB17" s="238"/>
      <c r="AC17" s="238" t="s">
        <v>419</v>
      </c>
      <c r="AD17" s="238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4"/>
      <c r="F18" s="274"/>
      <c r="G18" s="274"/>
      <c r="H18" s="274"/>
      <c r="I18" s="274"/>
      <c r="J18" s="274"/>
      <c r="K18" s="274" t="s">
        <v>93</v>
      </c>
      <c r="L18" s="274"/>
      <c r="M18" s="275">
        <f>M15+M16+M17</f>
        <v>111</v>
      </c>
      <c r="N18" s="817">
        <f>SUM(N12:Q17)</f>
        <v>6422.46</v>
      </c>
      <c r="O18" s="818"/>
      <c r="P18" s="818"/>
      <c r="Q18" s="819"/>
      <c r="R18" s="319"/>
      <c r="S18" s="820">
        <f>AV99</f>
        <v>14397.011845999999</v>
      </c>
      <c r="T18" s="821"/>
      <c r="U18" s="821"/>
      <c r="V18" s="822"/>
      <c r="W18" s="823"/>
      <c r="X18" s="824"/>
      <c r="Y18" s="825"/>
      <c r="Z18" s="91"/>
      <c r="AA18" s="91"/>
      <c r="AB18" s="238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8"/>
      <c r="AC19" s="238"/>
      <c r="AD19" s="238"/>
      <c r="AE19" s="238"/>
      <c r="AF19" s="236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11"/>
      <c r="AR20" s="11"/>
      <c r="AS20" s="21"/>
      <c r="AT20" s="601" t="s">
        <v>8</v>
      </c>
      <c r="AU20" s="602"/>
      <c r="AV20" s="6"/>
    </row>
    <row r="21" spans="1:48" ht="14.25">
      <c r="A21" s="12"/>
      <c r="B21" s="14"/>
      <c r="C21" s="4" t="s">
        <v>76</v>
      </c>
      <c r="D21" s="826" t="s">
        <v>18</v>
      </c>
      <c r="E21" s="827"/>
      <c r="F21" s="827"/>
      <c r="G21" s="827"/>
      <c r="H21" s="827"/>
      <c r="I21" s="827"/>
      <c r="J21" s="827"/>
      <c r="K21" s="827"/>
      <c r="L21" s="827"/>
      <c r="M21" s="827"/>
      <c r="N21" s="828"/>
      <c r="O21" s="317"/>
      <c r="P21" s="826" t="s">
        <v>19</v>
      </c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8"/>
      <c r="AC21" s="826" t="s">
        <v>20</v>
      </c>
      <c r="AD21" s="827"/>
      <c r="AE21" s="827"/>
      <c r="AF21" s="827"/>
      <c r="AG21" s="827"/>
      <c r="AH21" s="828"/>
      <c r="AI21" s="826" t="s">
        <v>21</v>
      </c>
      <c r="AJ21" s="827"/>
      <c r="AK21" s="827"/>
      <c r="AL21" s="827"/>
      <c r="AM21" s="827"/>
      <c r="AN21" s="827"/>
      <c r="AO21" s="828"/>
      <c r="AP21" s="228" t="s">
        <v>63</v>
      </c>
      <c r="AQ21" s="229"/>
      <c r="AR21" s="229"/>
      <c r="AS21" s="230"/>
      <c r="AT21" s="581" t="s">
        <v>3</v>
      </c>
      <c r="AU21" s="582"/>
      <c r="AV21" s="6"/>
    </row>
    <row r="22" spans="1:48" ht="14.25">
      <c r="A22" s="1"/>
      <c r="B22" s="4"/>
      <c r="C22" s="4" t="s">
        <v>75</v>
      </c>
      <c r="D22" s="829"/>
      <c r="E22" s="830"/>
      <c r="F22" s="830"/>
      <c r="G22" s="830"/>
      <c r="H22" s="830"/>
      <c r="I22" s="830"/>
      <c r="J22" s="830"/>
      <c r="K22" s="830"/>
      <c r="L22" s="830"/>
      <c r="M22" s="830"/>
      <c r="N22" s="831"/>
      <c r="O22" s="318"/>
      <c r="P22" s="829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1"/>
      <c r="AC22" s="829"/>
      <c r="AD22" s="830"/>
      <c r="AE22" s="830"/>
      <c r="AF22" s="830"/>
      <c r="AG22" s="830"/>
      <c r="AH22" s="831"/>
      <c r="AI22" s="829"/>
      <c r="AJ22" s="830"/>
      <c r="AK22" s="830"/>
      <c r="AL22" s="830"/>
      <c r="AM22" s="830"/>
      <c r="AN22" s="830"/>
      <c r="AO22" s="831"/>
      <c r="AP22" s="232" t="s">
        <v>17</v>
      </c>
      <c r="AQ22" s="233"/>
      <c r="AR22" s="233"/>
      <c r="AS22" s="234"/>
      <c r="AT22" s="593" t="s">
        <v>57</v>
      </c>
      <c r="AU22" s="594"/>
      <c r="AV22" s="7"/>
    </row>
    <row r="23" spans="1:48" ht="33.75" customHeight="1">
      <c r="A23" s="226" t="s">
        <v>78</v>
      </c>
      <c r="B23" s="4" t="s">
        <v>79</v>
      </c>
      <c r="C23" s="4" t="s">
        <v>9</v>
      </c>
      <c r="D23" s="803" t="s">
        <v>350</v>
      </c>
      <c r="E23" s="804"/>
      <c r="F23" s="277"/>
      <c r="G23" s="608" t="s">
        <v>314</v>
      </c>
      <c r="H23" s="609"/>
      <c r="I23" s="277"/>
      <c r="J23" s="803" t="s">
        <v>351</v>
      </c>
      <c r="K23" s="804"/>
      <c r="L23" s="277"/>
      <c r="M23" s="803" t="s">
        <v>322</v>
      </c>
      <c r="N23" s="804"/>
      <c r="O23" s="277"/>
      <c r="P23" s="803" t="s">
        <v>320</v>
      </c>
      <c r="Q23" s="804"/>
      <c r="R23" s="278"/>
      <c r="S23" s="803"/>
      <c r="T23" s="804"/>
      <c r="U23" s="277"/>
      <c r="V23" s="803" t="s">
        <v>442</v>
      </c>
      <c r="W23" s="804"/>
      <c r="X23" s="277"/>
      <c r="Y23" s="803" t="s">
        <v>329</v>
      </c>
      <c r="Z23" s="804"/>
      <c r="AA23" s="277"/>
      <c r="AB23" s="803" t="s">
        <v>331</v>
      </c>
      <c r="AC23" s="804"/>
      <c r="AD23" s="277"/>
      <c r="AE23" s="608" t="s">
        <v>334</v>
      </c>
      <c r="AF23" s="609"/>
      <c r="AG23" s="277"/>
      <c r="AH23" s="803" t="s">
        <v>337</v>
      </c>
      <c r="AI23" s="804"/>
      <c r="AJ23" s="277"/>
      <c r="AK23" s="811" t="s">
        <v>322</v>
      </c>
      <c r="AL23" s="812"/>
      <c r="AM23" s="277"/>
      <c r="AN23" s="797" t="s">
        <v>437</v>
      </c>
      <c r="AO23" s="798"/>
      <c r="AP23" s="803"/>
      <c r="AQ23" s="804"/>
      <c r="AR23" s="803"/>
      <c r="AS23" s="804"/>
      <c r="AT23" s="18"/>
      <c r="AU23" s="310"/>
      <c r="AV23" s="18"/>
    </row>
    <row r="24" spans="1:48" ht="33.75" customHeight="1">
      <c r="A24" s="1"/>
      <c r="B24" s="4"/>
      <c r="C24" s="4" t="s">
        <v>10</v>
      </c>
      <c r="D24" s="805"/>
      <c r="E24" s="806"/>
      <c r="F24" s="279"/>
      <c r="G24" s="610"/>
      <c r="H24" s="611"/>
      <c r="I24" s="279"/>
      <c r="J24" s="805"/>
      <c r="K24" s="806"/>
      <c r="L24" s="279"/>
      <c r="M24" s="805"/>
      <c r="N24" s="806"/>
      <c r="O24" s="279"/>
      <c r="P24" s="805"/>
      <c r="Q24" s="806"/>
      <c r="R24" s="270"/>
      <c r="S24" s="805"/>
      <c r="T24" s="806"/>
      <c r="U24" s="279"/>
      <c r="V24" s="805"/>
      <c r="W24" s="806"/>
      <c r="X24" s="279"/>
      <c r="Y24" s="805"/>
      <c r="Z24" s="806"/>
      <c r="AA24" s="279"/>
      <c r="AB24" s="805"/>
      <c r="AC24" s="806"/>
      <c r="AD24" s="279"/>
      <c r="AE24" s="610"/>
      <c r="AF24" s="611"/>
      <c r="AG24" s="279"/>
      <c r="AH24" s="805"/>
      <c r="AI24" s="806"/>
      <c r="AJ24" s="279"/>
      <c r="AK24" s="813"/>
      <c r="AL24" s="814"/>
      <c r="AM24" s="279"/>
      <c r="AN24" s="799"/>
      <c r="AO24" s="800"/>
      <c r="AP24" s="805"/>
      <c r="AQ24" s="806"/>
      <c r="AR24" s="805"/>
      <c r="AS24" s="806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07"/>
      <c r="E25" s="808"/>
      <c r="F25" s="280"/>
      <c r="G25" s="612"/>
      <c r="H25" s="613"/>
      <c r="I25" s="280"/>
      <c r="J25" s="807"/>
      <c r="K25" s="808"/>
      <c r="L25" s="280"/>
      <c r="M25" s="807"/>
      <c r="N25" s="808"/>
      <c r="O25" s="280"/>
      <c r="P25" s="807"/>
      <c r="Q25" s="808"/>
      <c r="R25" s="269"/>
      <c r="S25" s="807"/>
      <c r="T25" s="808"/>
      <c r="U25" s="280"/>
      <c r="V25" s="807"/>
      <c r="W25" s="808"/>
      <c r="X25" s="280"/>
      <c r="Y25" s="807"/>
      <c r="Z25" s="808"/>
      <c r="AA25" s="280"/>
      <c r="AB25" s="807"/>
      <c r="AC25" s="808"/>
      <c r="AD25" s="280"/>
      <c r="AE25" s="612"/>
      <c r="AF25" s="613"/>
      <c r="AG25" s="280"/>
      <c r="AH25" s="807"/>
      <c r="AI25" s="808"/>
      <c r="AJ25" s="280"/>
      <c r="AK25" s="815"/>
      <c r="AL25" s="816"/>
      <c r="AM25" s="280"/>
      <c r="AN25" s="801"/>
      <c r="AO25" s="802"/>
      <c r="AP25" s="807"/>
      <c r="AQ25" s="808"/>
      <c r="AR25" s="807"/>
      <c r="AS25" s="808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06">
        <v>18</v>
      </c>
      <c r="H26" s="30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6">
        <v>22</v>
      </c>
      <c r="AF26" s="306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4" t="s">
        <v>22</v>
      </c>
      <c r="B27" s="10"/>
      <c r="C27" s="10"/>
      <c r="D27" s="271">
        <v>26</v>
      </c>
      <c r="E27" s="271"/>
      <c r="F27" s="271"/>
      <c r="G27" s="392">
        <v>26</v>
      </c>
      <c r="H27" s="172"/>
      <c r="I27" s="271"/>
      <c r="J27" s="271">
        <v>26</v>
      </c>
      <c r="K27" s="271"/>
      <c r="L27" s="271"/>
      <c r="M27" s="271">
        <v>26</v>
      </c>
      <c r="N27" s="271"/>
      <c r="O27" s="271"/>
      <c r="P27" s="271">
        <v>26</v>
      </c>
      <c r="Q27" s="271"/>
      <c r="R27" s="271"/>
      <c r="S27" s="271"/>
      <c r="T27" s="271"/>
      <c r="U27" s="271"/>
      <c r="V27" s="271">
        <v>85</v>
      </c>
      <c r="W27" s="271"/>
      <c r="X27" s="271"/>
      <c r="Y27" s="271">
        <v>85</v>
      </c>
      <c r="Z27" s="271"/>
      <c r="AA27" s="271"/>
      <c r="AB27" s="271">
        <v>85</v>
      </c>
      <c r="AC27" s="281"/>
      <c r="AD27" s="271"/>
      <c r="AE27" s="392">
        <v>85</v>
      </c>
      <c r="AF27" s="381"/>
      <c r="AG27" s="271"/>
      <c r="AH27" s="271">
        <v>85</v>
      </c>
      <c r="AI27" s="271"/>
      <c r="AJ27" s="271"/>
      <c r="AK27" s="271">
        <v>85</v>
      </c>
      <c r="AL27" s="271"/>
      <c r="AM27" s="271"/>
      <c r="AN27" s="271">
        <v>85</v>
      </c>
      <c r="AO27" s="271"/>
      <c r="AP27" s="271"/>
      <c r="AQ27" s="271"/>
      <c r="AR27" s="271"/>
      <c r="AS27" s="271"/>
      <c r="AT27" s="9"/>
      <c r="AU27" s="36"/>
      <c r="AV27" s="9"/>
    </row>
    <row r="28" spans="1:48" ht="34.5" thickBot="1">
      <c r="A28" s="225" t="s">
        <v>23</v>
      </c>
      <c r="B28" s="31"/>
      <c r="C28" s="31"/>
      <c r="D28" s="282">
        <v>90</v>
      </c>
      <c r="E28" s="282"/>
      <c r="F28" s="283"/>
      <c r="G28" s="393">
        <v>150</v>
      </c>
      <c r="H28" s="173"/>
      <c r="I28" s="320"/>
      <c r="J28" s="282">
        <v>60</v>
      </c>
      <c r="K28" s="282"/>
      <c r="L28" s="282"/>
      <c r="M28" s="282" t="s">
        <v>323</v>
      </c>
      <c r="N28" s="282"/>
      <c r="O28" s="282"/>
      <c r="P28" s="282">
        <v>200</v>
      </c>
      <c r="Q28" s="282"/>
      <c r="R28" s="282"/>
      <c r="S28" s="282"/>
      <c r="T28" s="282"/>
      <c r="U28" s="282"/>
      <c r="V28" s="284">
        <v>50</v>
      </c>
      <c r="W28" s="282"/>
      <c r="X28" s="283"/>
      <c r="Y28" s="809">
        <v>10</v>
      </c>
      <c r="Z28" s="810"/>
      <c r="AA28" s="285"/>
      <c r="AB28" s="282">
        <v>200</v>
      </c>
      <c r="AC28" s="286"/>
      <c r="AD28" s="282"/>
      <c r="AE28" s="401">
        <v>90</v>
      </c>
      <c r="AF28" s="382"/>
      <c r="AG28" s="282"/>
      <c r="AH28" s="282" t="s">
        <v>340</v>
      </c>
      <c r="AI28" s="282"/>
      <c r="AJ28" s="282"/>
      <c r="AK28" s="282" t="s">
        <v>325</v>
      </c>
      <c r="AL28" s="282"/>
      <c r="AM28" s="282"/>
      <c r="AN28" s="282">
        <v>200</v>
      </c>
      <c r="AO28" s="282"/>
      <c r="AP28" s="282"/>
      <c r="AQ28" s="282"/>
      <c r="AR28" s="282"/>
      <c r="AS28" s="282"/>
      <c r="AT28" s="32"/>
      <c r="AU28" s="37"/>
      <c r="AV28" s="32"/>
    </row>
    <row r="29" spans="1:48" ht="122.25" customHeight="1" thickTop="1">
      <c r="A29" s="247" t="s">
        <v>72</v>
      </c>
      <c r="B29" s="5"/>
      <c r="C29" s="108" t="s">
        <v>221</v>
      </c>
      <c r="D29" s="294"/>
      <c r="E29" s="294"/>
      <c r="F29" s="345"/>
      <c r="G29" s="387"/>
      <c r="H29" s="387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>
        <v>2.6950000000000002E-2</v>
      </c>
      <c r="AC29" s="346">
        <f>AB29*AB27</f>
        <v>2.2907500000000001</v>
      </c>
      <c r="AD29" s="345"/>
      <c r="AE29" s="444">
        <v>4.505E-2</v>
      </c>
      <c r="AF29" s="444">
        <f>AE29*AE27</f>
        <v>3.82925</v>
      </c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52">
        <f>E29+H29+K29+N29+Q29+T29+W29+Z29+AC29+AF29+AI29+AL29+AO29+AQ29+AS29</f>
        <v>6.12</v>
      </c>
      <c r="AU29" s="361">
        <v>630</v>
      </c>
      <c r="AV29" s="362">
        <f>AT29*AU29</f>
        <v>3855.6</v>
      </c>
    </row>
    <row r="30" spans="1:48" ht="59.25">
      <c r="A30" s="247" t="s">
        <v>283</v>
      </c>
      <c r="B30" s="5"/>
      <c r="C30" s="108" t="s">
        <v>221</v>
      </c>
      <c r="D30" s="294"/>
      <c r="E30" s="294"/>
      <c r="F30" s="345"/>
      <c r="G30" s="387"/>
      <c r="H30" s="387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6">
        <f>AB30*AB27</f>
        <v>0</v>
      </c>
      <c r="AD30" s="345"/>
      <c r="AE30" s="445"/>
      <c r="AF30" s="445">
        <f>AE30*AE27</f>
        <v>0</v>
      </c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52">
        <f t="shared" ref="AT30:AT52" si="0">E30+H30+K30+N30+Q30+T30+W30+Z30+AC30+AF30+AI30+AL30+AO30+AQ30+AS30</f>
        <v>0</v>
      </c>
      <c r="AU30" s="361"/>
      <c r="AV30" s="362">
        <f t="shared" ref="AV30:AV52" si="1">AT30*AU30</f>
        <v>0</v>
      </c>
    </row>
    <row r="31" spans="1:48" ht="90" customHeight="1">
      <c r="A31" s="247" t="s">
        <v>258</v>
      </c>
      <c r="B31" s="5"/>
      <c r="C31" s="108" t="s">
        <v>221</v>
      </c>
      <c r="D31" s="446">
        <v>8.3690000000000001E-2</v>
      </c>
      <c r="E31" s="446">
        <f>D31*D27</f>
        <v>2.1759400000000002</v>
      </c>
      <c r="F31" s="345"/>
      <c r="G31" s="387"/>
      <c r="H31" s="387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345"/>
      <c r="AE31" s="447">
        <v>5.9650000000000002E-2</v>
      </c>
      <c r="AF31" s="447">
        <f>AE31*AE27</f>
        <v>5.0702499999999997</v>
      </c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52">
        <f t="shared" si="0"/>
        <v>7.2461900000000004</v>
      </c>
      <c r="AU31" s="361">
        <v>510</v>
      </c>
      <c r="AV31" s="362">
        <f t="shared" si="1"/>
        <v>3695.5569</v>
      </c>
    </row>
    <row r="32" spans="1:48" ht="158.25" customHeight="1">
      <c r="A32" s="247" t="s">
        <v>24</v>
      </c>
      <c r="B32" s="5"/>
      <c r="C32" s="108" t="s">
        <v>221</v>
      </c>
      <c r="D32" s="294"/>
      <c r="E32" s="294"/>
      <c r="F32" s="345"/>
      <c r="G32" s="387"/>
      <c r="H32" s="387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6"/>
      <c r="AD32" s="345"/>
      <c r="AE32" s="305"/>
      <c r="AF32" s="30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292">
        <f t="shared" si="0"/>
        <v>0</v>
      </c>
      <c r="AU32" s="361">
        <v>241.5</v>
      </c>
      <c r="AV32" s="362">
        <f t="shared" si="1"/>
        <v>0</v>
      </c>
    </row>
    <row r="33" spans="1:48" ht="81" customHeight="1">
      <c r="A33" s="247" t="s">
        <v>288</v>
      </c>
      <c r="B33" s="5"/>
      <c r="C33" s="108" t="s">
        <v>221</v>
      </c>
      <c r="D33" s="294"/>
      <c r="E33" s="294"/>
      <c r="F33" s="345"/>
      <c r="G33" s="387"/>
      <c r="H33" s="387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6"/>
      <c r="AD33" s="345"/>
      <c r="AE33" s="305"/>
      <c r="AF33" s="30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292">
        <f t="shared" si="0"/>
        <v>0</v>
      </c>
      <c r="AU33" s="361">
        <v>142.5</v>
      </c>
      <c r="AV33" s="362">
        <f t="shared" si="1"/>
        <v>0</v>
      </c>
    </row>
    <row r="34" spans="1:48" ht="79.5" customHeight="1">
      <c r="A34" s="247" t="s">
        <v>25</v>
      </c>
      <c r="B34" s="5"/>
      <c r="C34" s="108" t="s">
        <v>221</v>
      </c>
      <c r="D34" s="294"/>
      <c r="E34" s="294"/>
      <c r="F34" s="345"/>
      <c r="G34" s="387"/>
      <c r="H34" s="387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6"/>
      <c r="AD34" s="345"/>
      <c r="AE34" s="305"/>
      <c r="AF34" s="30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52">
        <f t="shared" si="0"/>
        <v>0</v>
      </c>
      <c r="AU34" s="361"/>
      <c r="AV34" s="362">
        <f t="shared" si="1"/>
        <v>0</v>
      </c>
    </row>
    <row r="35" spans="1:48" ht="120.75" customHeight="1">
      <c r="A35" s="247" t="s">
        <v>284</v>
      </c>
      <c r="B35" s="5"/>
      <c r="C35" s="108" t="s">
        <v>221</v>
      </c>
      <c r="D35" s="294"/>
      <c r="E35" s="294"/>
      <c r="F35" s="345"/>
      <c r="G35" s="387"/>
      <c r="H35" s="387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6"/>
      <c r="AD35" s="345"/>
      <c r="AE35" s="305"/>
      <c r="AF35" s="30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292">
        <f t="shared" si="0"/>
        <v>0</v>
      </c>
      <c r="AU35" s="361">
        <v>138</v>
      </c>
      <c r="AV35" s="362">
        <f t="shared" si="1"/>
        <v>0</v>
      </c>
    </row>
    <row r="36" spans="1:48" ht="94.5" customHeight="1">
      <c r="A36" s="330" t="s">
        <v>264</v>
      </c>
      <c r="B36" s="5"/>
      <c r="C36" s="108" t="s">
        <v>221</v>
      </c>
      <c r="D36" s="294"/>
      <c r="E36" s="294"/>
      <c r="F36" s="345"/>
      <c r="G36" s="387"/>
      <c r="H36" s="387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6"/>
      <c r="AD36" s="345"/>
      <c r="AE36" s="305"/>
      <c r="AF36" s="30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52">
        <f t="shared" si="0"/>
        <v>0</v>
      </c>
      <c r="AU36" s="361"/>
      <c r="AV36" s="362">
        <f t="shared" si="1"/>
        <v>0</v>
      </c>
    </row>
    <row r="37" spans="1:48" ht="78" customHeight="1">
      <c r="A37" s="247" t="s">
        <v>26</v>
      </c>
      <c r="B37" s="5"/>
      <c r="C37" s="108" t="s">
        <v>221</v>
      </c>
      <c r="D37" s="294"/>
      <c r="E37" s="294"/>
      <c r="F37" s="345"/>
      <c r="G37" s="387"/>
      <c r="H37" s="387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6"/>
      <c r="AD37" s="345"/>
      <c r="AE37" s="305"/>
      <c r="AF37" s="30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52">
        <f t="shared" si="0"/>
        <v>0</v>
      </c>
      <c r="AU37" s="361"/>
      <c r="AV37" s="362">
        <f t="shared" si="1"/>
        <v>0</v>
      </c>
    </row>
    <row r="38" spans="1:48" ht="92.25">
      <c r="A38" s="247" t="s">
        <v>256</v>
      </c>
      <c r="B38" s="5"/>
      <c r="C38" s="108" t="s">
        <v>221</v>
      </c>
      <c r="D38" s="294"/>
      <c r="E38" s="294"/>
      <c r="F38" s="345"/>
      <c r="G38" s="387"/>
      <c r="H38" s="387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6"/>
      <c r="AD38" s="345"/>
      <c r="AE38" s="305"/>
      <c r="AF38" s="30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52">
        <f t="shared" si="0"/>
        <v>0</v>
      </c>
      <c r="AU38" s="363"/>
      <c r="AV38" s="362">
        <f t="shared" si="1"/>
        <v>0</v>
      </c>
    </row>
    <row r="39" spans="1:48" ht="91.5" customHeight="1">
      <c r="A39" s="247" t="s">
        <v>27</v>
      </c>
      <c r="B39" s="5"/>
      <c r="C39" s="108" t="s">
        <v>221</v>
      </c>
      <c r="D39" s="294"/>
      <c r="E39" s="294"/>
      <c r="F39" s="345"/>
      <c r="G39" s="447">
        <v>5.0000000000000001E-3</v>
      </c>
      <c r="H39" s="447">
        <f>G39*G27</f>
        <v>0.13</v>
      </c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>
        <v>4.0000000000000001E-3</v>
      </c>
      <c r="AC39" s="346">
        <f>AB39*AB27</f>
        <v>0.34</v>
      </c>
      <c r="AD39" s="345"/>
      <c r="AE39" s="305"/>
      <c r="AF39" s="30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292">
        <f>E39+H39+K39+N39+Q39+T39+W39+Z39+AC39+AF39+AI39+AL39+AO39+AQ39+AS39</f>
        <v>0.47000000000000003</v>
      </c>
      <c r="AU39" s="364">
        <v>610.20000000000005</v>
      </c>
      <c r="AV39" s="362">
        <f t="shared" si="1"/>
        <v>286.79400000000004</v>
      </c>
    </row>
    <row r="40" spans="1:48" ht="94.5" customHeight="1">
      <c r="A40" s="247" t="s">
        <v>28</v>
      </c>
      <c r="B40" s="5"/>
      <c r="C40" s="108" t="s">
        <v>221</v>
      </c>
      <c r="D40" s="294"/>
      <c r="E40" s="294"/>
      <c r="F40" s="345"/>
      <c r="G40" s="387"/>
      <c r="H40" s="387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6"/>
      <c r="AD40" s="345"/>
      <c r="AE40" s="305"/>
      <c r="AF40" s="30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52">
        <f t="shared" si="0"/>
        <v>0</v>
      </c>
      <c r="AU40" s="364"/>
      <c r="AV40" s="362">
        <f t="shared" si="1"/>
        <v>0</v>
      </c>
    </row>
    <row r="41" spans="1:48" ht="86.25" customHeight="1">
      <c r="A41" s="247" t="s">
        <v>263</v>
      </c>
      <c r="B41" s="5"/>
      <c r="C41" s="108" t="s">
        <v>221</v>
      </c>
      <c r="D41" s="294"/>
      <c r="E41" s="294"/>
      <c r="F41" s="345"/>
      <c r="G41" s="387"/>
      <c r="H41" s="387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6"/>
      <c r="AD41" s="345"/>
      <c r="AE41" s="305"/>
      <c r="AF41" s="30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52">
        <f t="shared" si="0"/>
        <v>0</v>
      </c>
      <c r="AU41" s="364"/>
      <c r="AV41" s="362">
        <f t="shared" si="1"/>
        <v>0</v>
      </c>
    </row>
    <row r="42" spans="1:48" ht="114" customHeight="1">
      <c r="A42" s="247" t="s">
        <v>29</v>
      </c>
      <c r="B42" s="5"/>
      <c r="C42" s="108" t="s">
        <v>221</v>
      </c>
      <c r="D42" s="446">
        <v>3.5000000000000001E-3</v>
      </c>
      <c r="E42" s="446">
        <f>D42*D27</f>
        <v>9.0999999999999998E-2</v>
      </c>
      <c r="F42" s="345"/>
      <c r="G42" s="387"/>
      <c r="H42" s="387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>
        <v>2E-3</v>
      </c>
      <c r="AC42" s="346">
        <f>AB42*AB27</f>
        <v>0.17</v>
      </c>
      <c r="AD42" s="345"/>
      <c r="AE42" s="444">
        <v>5.5599999999999998E-3</v>
      </c>
      <c r="AF42" s="444">
        <f>AE42*AE27</f>
        <v>0.47259999999999996</v>
      </c>
      <c r="AG42" s="345"/>
      <c r="AH42" s="345">
        <v>3.0000000000000001E-3</v>
      </c>
      <c r="AI42" s="345">
        <f>AH42*AH27</f>
        <v>0.255</v>
      </c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292">
        <f t="shared" si="0"/>
        <v>0.98860000000000003</v>
      </c>
      <c r="AU42" s="364">
        <v>195</v>
      </c>
      <c r="AV42" s="362">
        <f t="shared" si="1"/>
        <v>192.77700000000002</v>
      </c>
    </row>
    <row r="43" spans="1:48" ht="59.25">
      <c r="A43" s="247" t="s">
        <v>227</v>
      </c>
      <c r="B43" s="5"/>
      <c r="C43" s="108" t="s">
        <v>221</v>
      </c>
      <c r="D43" s="294"/>
      <c r="E43" s="294"/>
      <c r="F43" s="345"/>
      <c r="G43" s="387"/>
      <c r="H43" s="387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6"/>
      <c r="AD43" s="345"/>
      <c r="AE43" s="305"/>
      <c r="AF43" s="305"/>
      <c r="AG43" s="345"/>
      <c r="AH43" s="345"/>
      <c r="AI43" s="345"/>
      <c r="AJ43" s="345"/>
      <c r="AK43" s="345"/>
      <c r="AL43" s="345"/>
      <c r="AM43" s="345"/>
      <c r="AN43" s="527">
        <v>0.2</v>
      </c>
      <c r="AO43" s="527">
        <f>AN43*AN27</f>
        <v>17</v>
      </c>
      <c r="AP43" s="345"/>
      <c r="AQ43" s="345"/>
      <c r="AR43" s="345"/>
      <c r="AS43" s="345"/>
      <c r="AT43" s="352">
        <f t="shared" si="0"/>
        <v>17</v>
      </c>
      <c r="AU43" s="364">
        <v>63</v>
      </c>
      <c r="AV43" s="362">
        <f t="shared" si="1"/>
        <v>1071</v>
      </c>
    </row>
    <row r="44" spans="1:48" ht="72.75" customHeight="1">
      <c r="A44" s="247" t="s">
        <v>30</v>
      </c>
      <c r="B44" s="5"/>
      <c r="C44" s="108" t="s">
        <v>222</v>
      </c>
      <c r="D44" s="294"/>
      <c r="E44" s="294"/>
      <c r="F44" s="345"/>
      <c r="G44" s="387"/>
      <c r="H44" s="387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6"/>
      <c r="AD44" s="345"/>
      <c r="AE44" s="447"/>
      <c r="AF44" s="447">
        <f>AE44*AE27</f>
        <v>0</v>
      </c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292">
        <f t="shared" si="0"/>
        <v>0</v>
      </c>
      <c r="AU44" s="364">
        <v>50.4</v>
      </c>
      <c r="AV44" s="362">
        <f t="shared" si="1"/>
        <v>0</v>
      </c>
    </row>
    <row r="45" spans="1:48" ht="66" customHeight="1">
      <c r="A45" s="247" t="s">
        <v>226</v>
      </c>
      <c r="B45" s="5"/>
      <c r="C45" s="108" t="s">
        <v>221</v>
      </c>
      <c r="D45" s="294"/>
      <c r="E45" s="294"/>
      <c r="F45" s="345"/>
      <c r="G45" s="387"/>
      <c r="H45" s="387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6"/>
      <c r="AD45" s="345"/>
      <c r="AE45" s="305"/>
      <c r="AF45" s="30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292">
        <f t="shared" si="0"/>
        <v>0</v>
      </c>
      <c r="AU45" s="364">
        <v>270</v>
      </c>
      <c r="AV45" s="362">
        <f t="shared" si="1"/>
        <v>0</v>
      </c>
    </row>
    <row r="46" spans="1:48" ht="59.25">
      <c r="A46" s="247" t="s">
        <v>352</v>
      </c>
      <c r="B46" s="5"/>
      <c r="C46" s="108" t="s">
        <v>221</v>
      </c>
      <c r="D46" s="345"/>
      <c r="E46" s="345">
        <f>D46*D27</f>
        <v>0</v>
      </c>
      <c r="F46" s="345"/>
      <c r="G46" s="387"/>
      <c r="H46" s="387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6"/>
      <c r="AD46" s="345"/>
      <c r="AE46" s="305"/>
      <c r="AF46" s="30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52">
        <f t="shared" si="0"/>
        <v>0</v>
      </c>
      <c r="AU46" s="364"/>
      <c r="AV46" s="362">
        <f t="shared" si="1"/>
        <v>0</v>
      </c>
    </row>
    <row r="47" spans="1:48" ht="60">
      <c r="A47" s="247" t="s">
        <v>31</v>
      </c>
      <c r="B47" s="5"/>
      <c r="C47" s="108" t="s">
        <v>221</v>
      </c>
      <c r="D47" s="294"/>
      <c r="E47" s="294"/>
      <c r="F47" s="345"/>
      <c r="G47" s="243"/>
      <c r="H47" s="243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>
        <v>1.086E-2</v>
      </c>
      <c r="AC47" s="346">
        <f>AB47*AB27</f>
        <v>0.92310000000000003</v>
      </c>
      <c r="AD47" s="345"/>
      <c r="AE47" s="305"/>
      <c r="AF47" s="30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292">
        <f t="shared" si="0"/>
        <v>0.92310000000000003</v>
      </c>
      <c r="AU47" s="364">
        <v>212.76</v>
      </c>
      <c r="AV47" s="362">
        <f>AT47*AU47</f>
        <v>196.39875599999999</v>
      </c>
    </row>
    <row r="48" spans="1:48" ht="59.25">
      <c r="A48" s="247" t="s">
        <v>32</v>
      </c>
      <c r="B48" s="5"/>
      <c r="C48" s="108" t="s">
        <v>221</v>
      </c>
      <c r="D48" s="294"/>
      <c r="E48" s="294"/>
      <c r="F48" s="345"/>
      <c r="G48" s="243"/>
      <c r="H48" s="243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6"/>
      <c r="AD48" s="345"/>
      <c r="AE48" s="305"/>
      <c r="AF48" s="30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52">
        <f t="shared" si="0"/>
        <v>0</v>
      </c>
      <c r="AU48" s="364"/>
      <c r="AV48" s="362">
        <f t="shared" si="1"/>
        <v>0</v>
      </c>
    </row>
    <row r="49" spans="1:48" ht="75" customHeight="1">
      <c r="A49" s="247" t="s">
        <v>33</v>
      </c>
      <c r="B49" s="5"/>
      <c r="C49" s="108" t="s">
        <v>221</v>
      </c>
      <c r="D49" s="294"/>
      <c r="E49" s="294"/>
      <c r="F49" s="345"/>
      <c r="G49" s="243"/>
      <c r="H49" s="243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>
        <v>1.03E-2</v>
      </c>
      <c r="Z49" s="345">
        <f>Y49*Y27</f>
        <v>0.87550000000000006</v>
      </c>
      <c r="AA49" s="345"/>
      <c r="AB49" s="345"/>
      <c r="AC49" s="346"/>
      <c r="AD49" s="345"/>
      <c r="AE49" s="305"/>
      <c r="AF49" s="30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52">
        <f t="shared" si="0"/>
        <v>0.87550000000000006</v>
      </c>
      <c r="AU49" s="364">
        <v>591.84</v>
      </c>
      <c r="AV49" s="362">
        <f t="shared" si="1"/>
        <v>518.15592000000004</v>
      </c>
    </row>
    <row r="50" spans="1:48" ht="78" customHeight="1">
      <c r="A50" s="247" t="s">
        <v>34</v>
      </c>
      <c r="B50" s="5"/>
      <c r="C50" s="108" t="s">
        <v>223</v>
      </c>
      <c r="D50" s="345">
        <v>7.0000000000000001E-3</v>
      </c>
      <c r="E50" s="345">
        <f>D50*D27</f>
        <v>0.182</v>
      </c>
      <c r="F50" s="345"/>
      <c r="G50" s="243"/>
      <c r="H50" s="243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>
        <v>0.05</v>
      </c>
      <c r="W50" s="345">
        <f>V50*V27</f>
        <v>4.25</v>
      </c>
      <c r="X50" s="345"/>
      <c r="Y50" s="345"/>
      <c r="Z50" s="345"/>
      <c r="AA50" s="345"/>
      <c r="AB50" s="345"/>
      <c r="AC50" s="346"/>
      <c r="AD50" s="345"/>
      <c r="AE50" s="447">
        <v>8.5000000000000006E-3</v>
      </c>
      <c r="AF50" s="447">
        <f>AE50*AE27</f>
        <v>0.72250000000000003</v>
      </c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53">
        <f>(E50+H50+K50+N50+Q50+T50+W50+Z50+AC50+AF50+AI50+AL50+AO50+AQ50+AS50)/0.05</f>
        <v>103.09</v>
      </c>
      <c r="AU50" s="364">
        <v>10.5</v>
      </c>
      <c r="AV50" s="362">
        <f t="shared" si="1"/>
        <v>1082.4449999999999</v>
      </c>
    </row>
    <row r="51" spans="1:48" ht="93" customHeight="1">
      <c r="A51" s="248" t="s">
        <v>254</v>
      </c>
      <c r="B51" s="8"/>
      <c r="C51" s="108" t="s">
        <v>221</v>
      </c>
      <c r="D51" s="294"/>
      <c r="E51" s="294"/>
      <c r="F51" s="345"/>
      <c r="G51" s="244"/>
      <c r="H51" s="244"/>
      <c r="I51" s="345"/>
      <c r="J51" s="347"/>
      <c r="K51" s="345"/>
      <c r="L51" s="345"/>
      <c r="M51" s="347"/>
      <c r="N51" s="345"/>
      <c r="O51" s="345"/>
      <c r="P51" s="347"/>
      <c r="Q51" s="347"/>
      <c r="R51" s="345"/>
      <c r="S51" s="347"/>
      <c r="T51" s="347"/>
      <c r="U51" s="345"/>
      <c r="V51" s="347"/>
      <c r="W51" s="347"/>
      <c r="X51" s="345"/>
      <c r="Y51" s="347"/>
      <c r="Z51" s="347"/>
      <c r="AA51" s="345"/>
      <c r="AB51" s="347"/>
      <c r="AC51" s="348"/>
      <c r="AD51" s="345"/>
      <c r="AE51" s="304"/>
      <c r="AF51" s="304"/>
      <c r="AG51" s="345"/>
      <c r="AH51" s="347"/>
      <c r="AI51" s="347"/>
      <c r="AJ51" s="345"/>
      <c r="AK51" s="347"/>
      <c r="AL51" s="347"/>
      <c r="AM51" s="345"/>
      <c r="AN51" s="347"/>
      <c r="AO51" s="347"/>
      <c r="AP51" s="347"/>
      <c r="AQ51" s="347"/>
      <c r="AR51" s="347"/>
      <c r="AS51" s="347"/>
      <c r="AT51" s="292">
        <f t="shared" si="0"/>
        <v>0</v>
      </c>
      <c r="AU51" s="363">
        <v>433.5</v>
      </c>
      <c r="AV51" s="362">
        <f t="shared" si="1"/>
        <v>0</v>
      </c>
    </row>
    <row r="52" spans="1:48" ht="87.75" customHeight="1">
      <c r="A52" s="249" t="s">
        <v>35</v>
      </c>
      <c r="B52" s="8"/>
      <c r="C52" s="108" t="s">
        <v>221</v>
      </c>
      <c r="D52" s="448">
        <v>3.5000000000000001E-3</v>
      </c>
      <c r="E52" s="448">
        <f>D52*D27</f>
        <v>9.0999999999999998E-2</v>
      </c>
      <c r="F52" s="345"/>
      <c r="G52" s="244"/>
      <c r="H52" s="244"/>
      <c r="I52" s="345"/>
      <c r="J52" s="347"/>
      <c r="K52" s="345"/>
      <c r="L52" s="345"/>
      <c r="M52" s="347"/>
      <c r="N52" s="345"/>
      <c r="O52" s="345"/>
      <c r="P52" s="347"/>
      <c r="Q52" s="347"/>
      <c r="R52" s="345"/>
      <c r="S52" s="347"/>
      <c r="T52" s="347"/>
      <c r="U52" s="345"/>
      <c r="V52" s="347"/>
      <c r="W52" s="347"/>
      <c r="X52" s="345"/>
      <c r="Y52" s="347"/>
      <c r="Z52" s="347"/>
      <c r="AA52" s="345"/>
      <c r="AB52" s="347"/>
      <c r="AC52" s="348"/>
      <c r="AD52" s="345"/>
      <c r="AE52" s="449">
        <v>4.4999999999999997E-3</v>
      </c>
      <c r="AF52" s="449">
        <f>AE52*AE27</f>
        <v>0.38249999999999995</v>
      </c>
      <c r="AG52" s="345"/>
      <c r="AH52" s="347"/>
      <c r="AI52" s="347"/>
      <c r="AJ52" s="345"/>
      <c r="AK52" s="347"/>
      <c r="AL52" s="347"/>
      <c r="AM52" s="345"/>
      <c r="AN52" s="347"/>
      <c r="AO52" s="347"/>
      <c r="AP52" s="347"/>
      <c r="AQ52" s="347"/>
      <c r="AR52" s="347"/>
      <c r="AS52" s="347"/>
      <c r="AT52" s="292">
        <f t="shared" si="0"/>
        <v>0.47349999999999992</v>
      </c>
      <c r="AU52" s="363">
        <v>46.5</v>
      </c>
      <c r="AV52" s="362">
        <f t="shared" si="1"/>
        <v>22.017749999999996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1" t="s">
        <v>8</v>
      </c>
      <c r="AU54" s="602"/>
      <c r="AV54" s="6"/>
    </row>
    <row r="55" spans="1:48">
      <c r="A55" s="12"/>
      <c r="B55" s="14"/>
      <c r="C55" s="4" t="s">
        <v>76</v>
      </c>
      <c r="D55" s="541" t="s">
        <v>18</v>
      </c>
      <c r="E55" s="542"/>
      <c r="F55" s="542"/>
      <c r="G55" s="542"/>
      <c r="H55" s="542"/>
      <c r="I55" s="542"/>
      <c r="J55" s="542"/>
      <c r="K55" s="542"/>
      <c r="L55" s="542"/>
      <c r="M55" s="542"/>
      <c r="N55" s="543"/>
      <c r="O55" s="308"/>
      <c r="P55" s="541" t="s">
        <v>19</v>
      </c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3"/>
      <c r="AC55" s="541" t="s">
        <v>20</v>
      </c>
      <c r="AD55" s="542"/>
      <c r="AE55" s="542"/>
      <c r="AF55" s="542"/>
      <c r="AG55" s="542"/>
      <c r="AH55" s="543"/>
      <c r="AI55" s="541" t="s">
        <v>21</v>
      </c>
      <c r="AJ55" s="542"/>
      <c r="AK55" s="542"/>
      <c r="AL55" s="542"/>
      <c r="AM55" s="542"/>
      <c r="AN55" s="542"/>
      <c r="AO55" s="543"/>
      <c r="AP55" s="24" t="s">
        <v>16</v>
      </c>
      <c r="AQ55" s="23"/>
      <c r="AR55" s="23"/>
      <c r="AS55" s="16"/>
      <c r="AT55" s="581" t="s">
        <v>3</v>
      </c>
      <c r="AU55" s="582"/>
      <c r="AV55" s="6"/>
    </row>
    <row r="56" spans="1:48">
      <c r="A56" s="1"/>
      <c r="B56" s="4"/>
      <c r="C56" s="4" t="s">
        <v>75</v>
      </c>
      <c r="D56" s="544"/>
      <c r="E56" s="545"/>
      <c r="F56" s="545"/>
      <c r="G56" s="545"/>
      <c r="H56" s="545"/>
      <c r="I56" s="545"/>
      <c r="J56" s="545"/>
      <c r="K56" s="545"/>
      <c r="L56" s="545"/>
      <c r="M56" s="545"/>
      <c r="N56" s="546"/>
      <c r="O56" s="309"/>
      <c r="P56" s="544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6"/>
      <c r="AC56" s="544"/>
      <c r="AD56" s="545"/>
      <c r="AE56" s="545"/>
      <c r="AF56" s="545"/>
      <c r="AG56" s="545"/>
      <c r="AH56" s="546"/>
      <c r="AI56" s="544"/>
      <c r="AJ56" s="545"/>
      <c r="AK56" s="545"/>
      <c r="AL56" s="545"/>
      <c r="AM56" s="545"/>
      <c r="AN56" s="545"/>
      <c r="AO56" s="546"/>
      <c r="AP56" s="26" t="s">
        <v>17</v>
      </c>
      <c r="AQ56" s="25"/>
      <c r="AR56" s="25"/>
      <c r="AS56" s="2"/>
      <c r="AT56" s="593" t="s">
        <v>57</v>
      </c>
      <c r="AU56" s="594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797" t="str">
        <f>D23</f>
        <v>Филе птицы тушенное "по-сибирски"</v>
      </c>
      <c r="E57" s="798"/>
      <c r="F57" s="349"/>
      <c r="G57" s="797" t="str">
        <f>G23</f>
        <v>Каша гречневая рассыпчатая с маслом</v>
      </c>
      <c r="H57" s="798"/>
      <c r="I57" s="349"/>
      <c r="J57" s="797" t="str">
        <f>J23</f>
        <v>Огурцы порционные</v>
      </c>
      <c r="K57" s="798"/>
      <c r="L57" s="349"/>
      <c r="M57" s="797" t="str">
        <f>M23</f>
        <v>Хлеб пшеничный/ржаной</v>
      </c>
      <c r="N57" s="798"/>
      <c r="O57" s="349"/>
      <c r="P57" s="797" t="str">
        <f>P23</f>
        <v>Компот яблочно-ананасовый</v>
      </c>
      <c r="Q57" s="798"/>
      <c r="R57" s="349"/>
      <c r="S57" s="797">
        <f>S23</f>
        <v>0</v>
      </c>
      <c r="T57" s="798"/>
      <c r="U57" s="349"/>
      <c r="V57" s="797" t="str">
        <f>V23</f>
        <v>яйцо отварное</v>
      </c>
      <c r="W57" s="798"/>
      <c r="X57" s="349"/>
      <c r="Y57" s="797" t="str">
        <f>Y23</f>
        <v>Сыр порциями</v>
      </c>
      <c r="Z57" s="798"/>
      <c r="AA57" s="349"/>
      <c r="AB57" s="797" t="str">
        <f>AB23</f>
        <v>Борщ с мясом и сметаной</v>
      </c>
      <c r="AC57" s="798"/>
      <c r="AD57" s="349"/>
      <c r="AE57" s="797" t="str">
        <f>AE23</f>
        <v>Зраза мясная ленивая</v>
      </c>
      <c r="AF57" s="798"/>
      <c r="AG57" s="349"/>
      <c r="AH57" s="797" t="str">
        <f>AH23</f>
        <v>Сложный гарнир</v>
      </c>
      <c r="AI57" s="798"/>
      <c r="AJ57" s="349"/>
      <c r="AK57" s="797" t="str">
        <f>AK23</f>
        <v>Хлеб пшеничный/ржаной</v>
      </c>
      <c r="AL57" s="798"/>
      <c r="AM57" s="349"/>
      <c r="AN57" s="797" t="str">
        <f>AN23</f>
        <v>сок</v>
      </c>
      <c r="AO57" s="798"/>
      <c r="AP57" s="797"/>
      <c r="AQ57" s="798"/>
      <c r="AR57" s="797"/>
      <c r="AS57" s="798"/>
      <c r="AT57" s="18"/>
      <c r="AU57" s="310"/>
      <c r="AV57" s="18"/>
    </row>
    <row r="58" spans="1:48" ht="27.75">
      <c r="A58" s="1"/>
      <c r="B58" s="4"/>
      <c r="C58" s="4" t="s">
        <v>10</v>
      </c>
      <c r="D58" s="799"/>
      <c r="E58" s="800"/>
      <c r="F58" s="350"/>
      <c r="G58" s="799"/>
      <c r="H58" s="800"/>
      <c r="I58" s="350"/>
      <c r="J58" s="799"/>
      <c r="K58" s="800"/>
      <c r="L58" s="350"/>
      <c r="M58" s="799"/>
      <c r="N58" s="800"/>
      <c r="O58" s="350"/>
      <c r="P58" s="799"/>
      <c r="Q58" s="800"/>
      <c r="R58" s="350"/>
      <c r="S58" s="799"/>
      <c r="T58" s="800"/>
      <c r="U58" s="350"/>
      <c r="V58" s="799"/>
      <c r="W58" s="800"/>
      <c r="X58" s="350"/>
      <c r="Y58" s="799"/>
      <c r="Z58" s="800"/>
      <c r="AA58" s="350"/>
      <c r="AB58" s="799"/>
      <c r="AC58" s="800"/>
      <c r="AD58" s="350"/>
      <c r="AE58" s="799"/>
      <c r="AF58" s="800"/>
      <c r="AG58" s="350"/>
      <c r="AH58" s="799"/>
      <c r="AI58" s="800"/>
      <c r="AJ58" s="350"/>
      <c r="AK58" s="799"/>
      <c r="AL58" s="800"/>
      <c r="AM58" s="350"/>
      <c r="AN58" s="799"/>
      <c r="AO58" s="800"/>
      <c r="AP58" s="799"/>
      <c r="AQ58" s="800"/>
      <c r="AR58" s="799"/>
      <c r="AS58" s="800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01"/>
      <c r="E59" s="802"/>
      <c r="F59" s="351"/>
      <c r="G59" s="801"/>
      <c r="H59" s="802"/>
      <c r="I59" s="351"/>
      <c r="J59" s="801"/>
      <c r="K59" s="802"/>
      <c r="L59" s="351"/>
      <c r="M59" s="801"/>
      <c r="N59" s="802"/>
      <c r="O59" s="351"/>
      <c r="P59" s="801"/>
      <c r="Q59" s="802"/>
      <c r="R59" s="351"/>
      <c r="S59" s="801"/>
      <c r="T59" s="802"/>
      <c r="U59" s="351"/>
      <c r="V59" s="801"/>
      <c r="W59" s="802"/>
      <c r="X59" s="351"/>
      <c r="Y59" s="801"/>
      <c r="Z59" s="802"/>
      <c r="AA59" s="351"/>
      <c r="AB59" s="801"/>
      <c r="AC59" s="802"/>
      <c r="AD59" s="351"/>
      <c r="AE59" s="801"/>
      <c r="AF59" s="802"/>
      <c r="AG59" s="351"/>
      <c r="AH59" s="801"/>
      <c r="AI59" s="802"/>
      <c r="AJ59" s="351"/>
      <c r="AK59" s="801"/>
      <c r="AL59" s="802"/>
      <c r="AM59" s="351"/>
      <c r="AN59" s="801"/>
      <c r="AO59" s="802"/>
      <c r="AP59" s="801"/>
      <c r="AQ59" s="802"/>
      <c r="AR59" s="801"/>
      <c r="AS59" s="802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9" t="s">
        <v>36</v>
      </c>
      <c r="B61" s="10"/>
      <c r="C61" s="108" t="s">
        <v>221</v>
      </c>
      <c r="D61" s="369"/>
      <c r="E61" s="369"/>
      <c r="F61" s="369"/>
      <c r="G61" s="369"/>
      <c r="H61" s="369"/>
      <c r="I61" s="369"/>
      <c r="J61" s="369"/>
      <c r="K61" s="369"/>
      <c r="L61" s="369"/>
      <c r="M61" s="395"/>
      <c r="N61" s="395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70"/>
      <c r="AD61" s="369"/>
      <c r="AE61" s="245"/>
      <c r="AF61" s="245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54">
        <f>E61+H61+K61+N61+Q61+T61+W61+Z61+AC61+AF61+AI61+AL61+AO61+AQ61+AS61</f>
        <v>0</v>
      </c>
      <c r="AU61" s="365"/>
      <c r="AV61" s="366">
        <f>AT61*AU61</f>
        <v>0</v>
      </c>
    </row>
    <row r="62" spans="1:48" ht="60.75" customHeight="1">
      <c r="A62" s="250" t="s">
        <v>38</v>
      </c>
      <c r="B62" s="8"/>
      <c r="C62" s="108" t="s">
        <v>221</v>
      </c>
      <c r="D62" s="371"/>
      <c r="E62" s="371"/>
      <c r="F62" s="369"/>
      <c r="G62" s="371">
        <v>6.0999999999999999E-2</v>
      </c>
      <c r="H62" s="371">
        <f>G62*G27</f>
        <v>1.5859999999999999</v>
      </c>
      <c r="I62" s="369"/>
      <c r="J62" s="371"/>
      <c r="K62" s="371"/>
      <c r="L62" s="369"/>
      <c r="M62" s="347"/>
      <c r="N62" s="347"/>
      <c r="O62" s="369"/>
      <c r="P62" s="371"/>
      <c r="Q62" s="371"/>
      <c r="R62" s="369"/>
      <c r="S62" s="371"/>
      <c r="T62" s="371"/>
      <c r="U62" s="369"/>
      <c r="V62" s="371"/>
      <c r="W62" s="371"/>
      <c r="X62" s="369"/>
      <c r="Y62" s="371"/>
      <c r="Z62" s="371"/>
      <c r="AA62" s="369"/>
      <c r="AB62" s="371"/>
      <c r="AC62" s="359"/>
      <c r="AD62" s="369"/>
      <c r="AE62" s="244"/>
      <c r="AF62" s="244"/>
      <c r="AG62" s="369"/>
      <c r="AH62" s="371"/>
      <c r="AI62" s="371"/>
      <c r="AJ62" s="369"/>
      <c r="AK62" s="371"/>
      <c r="AL62" s="371"/>
      <c r="AM62" s="369"/>
      <c r="AN62" s="371"/>
      <c r="AO62" s="371"/>
      <c r="AP62" s="371"/>
      <c r="AQ62" s="371"/>
      <c r="AR62" s="371"/>
      <c r="AS62" s="371"/>
      <c r="AT62" s="354">
        <f t="shared" ref="AT62:AT97" si="2">E62+H62+K62+N62+Q62+T62+W62+Z62+AC62+AF62+AI62+AL62+AO62+AQ62+AS62</f>
        <v>1.5859999999999999</v>
      </c>
      <c r="AU62" s="367">
        <v>145.5</v>
      </c>
      <c r="AV62" s="366">
        <f t="shared" ref="AV62:AV97" si="3">AT62*AU62</f>
        <v>230.76299999999998</v>
      </c>
    </row>
    <row r="63" spans="1:48" ht="59.25" customHeight="1">
      <c r="A63" s="249" t="s">
        <v>39</v>
      </c>
      <c r="B63" s="5"/>
      <c r="C63" s="108" t="s">
        <v>221</v>
      </c>
      <c r="D63" s="372"/>
      <c r="E63" s="372"/>
      <c r="F63" s="369"/>
      <c r="G63" s="372"/>
      <c r="H63" s="372"/>
      <c r="I63" s="369"/>
      <c r="J63" s="372"/>
      <c r="K63" s="372"/>
      <c r="L63" s="369"/>
      <c r="M63" s="345"/>
      <c r="N63" s="345"/>
      <c r="O63" s="369"/>
      <c r="P63" s="372"/>
      <c r="Q63" s="372"/>
      <c r="R63" s="369"/>
      <c r="S63" s="372"/>
      <c r="T63" s="372"/>
      <c r="U63" s="369"/>
      <c r="V63" s="372"/>
      <c r="W63" s="372"/>
      <c r="X63" s="369"/>
      <c r="Y63" s="372"/>
      <c r="Z63" s="372"/>
      <c r="AA63" s="369"/>
      <c r="AB63" s="372"/>
      <c r="AC63" s="360"/>
      <c r="AD63" s="369"/>
      <c r="AE63" s="243"/>
      <c r="AF63" s="243"/>
      <c r="AG63" s="369"/>
      <c r="AH63" s="372"/>
      <c r="AI63" s="372"/>
      <c r="AJ63" s="369"/>
      <c r="AK63" s="372"/>
      <c r="AL63" s="372"/>
      <c r="AM63" s="369"/>
      <c r="AN63" s="372"/>
      <c r="AO63" s="372"/>
      <c r="AP63" s="372"/>
      <c r="AQ63" s="372"/>
      <c r="AR63" s="372"/>
      <c r="AS63" s="372"/>
      <c r="AT63" s="354">
        <f t="shared" si="2"/>
        <v>0</v>
      </c>
      <c r="AU63" s="368"/>
      <c r="AV63" s="366">
        <f t="shared" si="3"/>
        <v>0</v>
      </c>
    </row>
    <row r="64" spans="1:48" ht="60">
      <c r="A64" s="247" t="s">
        <v>40</v>
      </c>
      <c r="B64" s="5"/>
      <c r="C64" s="108" t="s">
        <v>221</v>
      </c>
      <c r="D64" s="372"/>
      <c r="E64" s="372"/>
      <c r="F64" s="369"/>
      <c r="G64" s="372"/>
      <c r="H64" s="372"/>
      <c r="I64" s="369"/>
      <c r="J64" s="372"/>
      <c r="K64" s="372"/>
      <c r="L64" s="369"/>
      <c r="M64" s="345"/>
      <c r="N64" s="345"/>
      <c r="O64" s="369"/>
      <c r="P64" s="372"/>
      <c r="Q64" s="372"/>
      <c r="R64" s="369"/>
      <c r="S64" s="372"/>
      <c r="T64" s="372"/>
      <c r="U64" s="369"/>
      <c r="V64" s="372"/>
      <c r="W64" s="372"/>
      <c r="X64" s="369"/>
      <c r="Y64" s="372"/>
      <c r="Z64" s="372"/>
      <c r="AA64" s="369"/>
      <c r="AB64" s="372"/>
      <c r="AC64" s="360"/>
      <c r="AD64" s="369"/>
      <c r="AE64" s="243"/>
      <c r="AF64" s="243"/>
      <c r="AG64" s="369"/>
      <c r="AH64" s="372"/>
      <c r="AI64" s="372"/>
      <c r="AJ64" s="369"/>
      <c r="AK64" s="372"/>
      <c r="AL64" s="372"/>
      <c r="AM64" s="369"/>
      <c r="AN64" s="372"/>
      <c r="AO64" s="372"/>
      <c r="AP64" s="372"/>
      <c r="AQ64" s="372"/>
      <c r="AR64" s="372"/>
      <c r="AS64" s="372"/>
      <c r="AT64" s="355">
        <f t="shared" si="2"/>
        <v>0</v>
      </c>
      <c r="AU64" s="368">
        <v>75</v>
      </c>
      <c r="AV64" s="366">
        <f t="shared" si="3"/>
        <v>0</v>
      </c>
    </row>
    <row r="65" spans="1:48" ht="59.25">
      <c r="A65" s="247" t="s">
        <v>41</v>
      </c>
      <c r="B65" s="5"/>
      <c r="C65" s="108" t="s">
        <v>221</v>
      </c>
      <c r="D65" s="372"/>
      <c r="E65" s="372"/>
      <c r="F65" s="369"/>
      <c r="G65" s="372"/>
      <c r="H65" s="372"/>
      <c r="I65" s="369"/>
      <c r="J65" s="372"/>
      <c r="K65" s="372"/>
      <c r="L65" s="369"/>
      <c r="M65" s="345"/>
      <c r="N65" s="345"/>
      <c r="O65" s="369"/>
      <c r="P65" s="372"/>
      <c r="Q65" s="372"/>
      <c r="R65" s="369"/>
      <c r="S65" s="372"/>
      <c r="T65" s="372"/>
      <c r="U65" s="369"/>
      <c r="V65" s="372"/>
      <c r="W65" s="372"/>
      <c r="X65" s="369"/>
      <c r="Y65" s="372"/>
      <c r="Z65" s="372"/>
      <c r="AA65" s="369"/>
      <c r="AB65" s="372"/>
      <c r="AC65" s="360"/>
      <c r="AD65" s="369"/>
      <c r="AE65" s="243"/>
      <c r="AF65" s="243"/>
      <c r="AG65" s="369"/>
      <c r="AH65" s="372"/>
      <c r="AI65" s="372"/>
      <c r="AJ65" s="369"/>
      <c r="AK65" s="372"/>
      <c r="AL65" s="372"/>
      <c r="AM65" s="369"/>
      <c r="AN65" s="372"/>
      <c r="AO65" s="372"/>
      <c r="AP65" s="372"/>
      <c r="AQ65" s="372"/>
      <c r="AR65" s="372"/>
      <c r="AS65" s="372"/>
      <c r="AT65" s="354">
        <f t="shared" si="2"/>
        <v>0</v>
      </c>
      <c r="AU65" s="368"/>
      <c r="AV65" s="366">
        <f t="shared" si="3"/>
        <v>0</v>
      </c>
    </row>
    <row r="66" spans="1:48" ht="69.75" customHeight="1">
      <c r="A66" s="330" t="s">
        <v>42</v>
      </c>
      <c r="B66" s="5"/>
      <c r="C66" s="108" t="s">
        <v>221</v>
      </c>
      <c r="D66" s="372"/>
      <c r="E66" s="372"/>
      <c r="F66" s="369"/>
      <c r="G66" s="372"/>
      <c r="H66" s="372"/>
      <c r="I66" s="369"/>
      <c r="J66" s="372"/>
      <c r="K66" s="372"/>
      <c r="L66" s="369"/>
      <c r="M66" s="345"/>
      <c r="N66" s="345"/>
      <c r="O66" s="369"/>
      <c r="P66" s="372"/>
      <c r="Q66" s="372"/>
      <c r="R66" s="369"/>
      <c r="S66" s="372"/>
      <c r="T66" s="372"/>
      <c r="U66" s="369"/>
      <c r="V66" s="372"/>
      <c r="W66" s="372"/>
      <c r="X66" s="369"/>
      <c r="Y66" s="372"/>
      <c r="Z66" s="372"/>
      <c r="AA66" s="369"/>
      <c r="AB66" s="372"/>
      <c r="AC66" s="360"/>
      <c r="AD66" s="369"/>
      <c r="AE66" s="243"/>
      <c r="AF66" s="243"/>
      <c r="AG66" s="369"/>
      <c r="AH66" s="372"/>
      <c r="AI66" s="372"/>
      <c r="AJ66" s="369"/>
      <c r="AK66" s="372"/>
      <c r="AL66" s="372"/>
      <c r="AM66" s="369"/>
      <c r="AN66" s="372"/>
      <c r="AO66" s="372"/>
      <c r="AP66" s="372"/>
      <c r="AQ66" s="372"/>
      <c r="AR66" s="372"/>
      <c r="AS66" s="372"/>
      <c r="AT66" s="354">
        <f t="shared" si="2"/>
        <v>0</v>
      </c>
      <c r="AU66" s="368"/>
      <c r="AV66" s="366">
        <f t="shared" si="3"/>
        <v>0</v>
      </c>
    </row>
    <row r="67" spans="1:48" ht="75" customHeight="1">
      <c r="A67" s="331" t="s">
        <v>257</v>
      </c>
      <c r="B67" s="5"/>
      <c r="C67" s="108" t="s">
        <v>221</v>
      </c>
      <c r="D67" s="372"/>
      <c r="E67" s="372"/>
      <c r="F67" s="369"/>
      <c r="G67" s="372"/>
      <c r="H67" s="372"/>
      <c r="I67" s="369"/>
      <c r="J67" s="372"/>
      <c r="K67" s="372"/>
      <c r="L67" s="369"/>
      <c r="M67" s="345"/>
      <c r="N67" s="345"/>
      <c r="O67" s="369"/>
      <c r="P67" s="372"/>
      <c r="Q67" s="372"/>
      <c r="R67" s="369"/>
      <c r="S67" s="372"/>
      <c r="T67" s="372"/>
      <c r="U67" s="369"/>
      <c r="V67" s="372"/>
      <c r="W67" s="372"/>
      <c r="X67" s="369"/>
      <c r="Y67" s="372"/>
      <c r="Z67" s="372"/>
      <c r="AA67" s="369"/>
      <c r="AB67" s="372"/>
      <c r="AC67" s="360"/>
      <c r="AD67" s="369"/>
      <c r="AE67" s="243"/>
      <c r="AF67" s="243"/>
      <c r="AG67" s="369"/>
      <c r="AH67" s="372"/>
      <c r="AI67" s="372"/>
      <c r="AJ67" s="369"/>
      <c r="AK67" s="372"/>
      <c r="AL67" s="372"/>
      <c r="AM67" s="369"/>
      <c r="AN67" s="372"/>
      <c r="AO67" s="372"/>
      <c r="AP67" s="372"/>
      <c r="AQ67" s="372"/>
      <c r="AR67" s="372"/>
      <c r="AS67" s="372"/>
      <c r="AT67" s="355">
        <f t="shared" si="2"/>
        <v>0</v>
      </c>
      <c r="AU67" s="368">
        <v>73.5</v>
      </c>
      <c r="AV67" s="366">
        <f t="shared" si="3"/>
        <v>0</v>
      </c>
    </row>
    <row r="68" spans="1:48" ht="59.25">
      <c r="A68" s="247" t="s">
        <v>43</v>
      </c>
      <c r="B68" s="5"/>
      <c r="C68" s="108" t="s">
        <v>221</v>
      </c>
      <c r="D68" s="372"/>
      <c r="E68" s="372"/>
      <c r="F68" s="369"/>
      <c r="G68" s="372"/>
      <c r="H68" s="372"/>
      <c r="I68" s="369"/>
      <c r="J68" s="372"/>
      <c r="K68" s="372"/>
      <c r="L68" s="369"/>
      <c r="M68" s="345"/>
      <c r="N68" s="345"/>
      <c r="O68" s="369"/>
      <c r="P68" s="372"/>
      <c r="Q68" s="372"/>
      <c r="R68" s="369"/>
      <c r="S68" s="372"/>
      <c r="T68" s="372"/>
      <c r="U68" s="369"/>
      <c r="V68" s="372"/>
      <c r="W68" s="372"/>
      <c r="X68" s="369"/>
      <c r="Y68" s="372"/>
      <c r="Z68" s="372"/>
      <c r="AA68" s="369"/>
      <c r="AB68" s="372"/>
      <c r="AC68" s="360"/>
      <c r="AD68" s="369"/>
      <c r="AE68" s="243"/>
      <c r="AF68" s="243"/>
      <c r="AG68" s="369"/>
      <c r="AH68" s="372"/>
      <c r="AI68" s="372"/>
      <c r="AJ68" s="369"/>
      <c r="AK68" s="372"/>
      <c r="AL68" s="372"/>
      <c r="AM68" s="369"/>
      <c r="AN68" s="372"/>
      <c r="AO68" s="372"/>
      <c r="AP68" s="372"/>
      <c r="AQ68" s="372"/>
      <c r="AR68" s="372"/>
      <c r="AS68" s="372"/>
      <c r="AT68" s="354">
        <f t="shared" si="2"/>
        <v>0</v>
      </c>
      <c r="AU68" s="368"/>
      <c r="AV68" s="366">
        <f t="shared" si="3"/>
        <v>0</v>
      </c>
    </row>
    <row r="69" spans="1:48" ht="59.25">
      <c r="A69" s="247" t="s">
        <v>219</v>
      </c>
      <c r="B69" s="5"/>
      <c r="C69" s="108" t="s">
        <v>221</v>
      </c>
      <c r="D69" s="372"/>
      <c r="E69" s="372"/>
      <c r="F69" s="369"/>
      <c r="G69" s="372"/>
      <c r="H69" s="372"/>
      <c r="I69" s="369"/>
      <c r="J69" s="372"/>
      <c r="K69" s="372"/>
      <c r="L69" s="369"/>
      <c r="M69" s="345"/>
      <c r="N69" s="345"/>
      <c r="O69" s="369"/>
      <c r="P69" s="372"/>
      <c r="Q69" s="372"/>
      <c r="R69" s="369"/>
      <c r="S69" s="372"/>
      <c r="T69" s="372"/>
      <c r="U69" s="369"/>
      <c r="V69" s="372"/>
      <c r="W69" s="372"/>
      <c r="X69" s="369"/>
      <c r="Y69" s="372"/>
      <c r="Z69" s="372"/>
      <c r="AA69" s="369"/>
      <c r="AB69" s="372"/>
      <c r="AC69" s="360"/>
      <c r="AD69" s="369"/>
      <c r="AE69" s="243"/>
      <c r="AF69" s="243"/>
      <c r="AG69" s="369"/>
      <c r="AH69" s="372"/>
      <c r="AI69" s="372"/>
      <c r="AJ69" s="369"/>
      <c r="AK69" s="372"/>
      <c r="AL69" s="372"/>
      <c r="AM69" s="369"/>
      <c r="AN69" s="372"/>
      <c r="AO69" s="372"/>
      <c r="AP69" s="372"/>
      <c r="AQ69" s="372"/>
      <c r="AR69" s="372"/>
      <c r="AS69" s="372"/>
      <c r="AT69" s="354">
        <f t="shared" si="2"/>
        <v>0</v>
      </c>
      <c r="AU69" s="368"/>
      <c r="AV69" s="366">
        <f t="shared" si="3"/>
        <v>0</v>
      </c>
    </row>
    <row r="70" spans="1:48" ht="63" customHeight="1">
      <c r="A70" s="247" t="s">
        <v>44</v>
      </c>
      <c r="B70" s="5"/>
      <c r="C70" s="108" t="s">
        <v>221</v>
      </c>
      <c r="D70" s="372"/>
      <c r="E70" s="372"/>
      <c r="F70" s="369"/>
      <c r="G70" s="372"/>
      <c r="H70" s="372"/>
      <c r="I70" s="369"/>
      <c r="J70" s="372"/>
      <c r="K70" s="372"/>
      <c r="L70" s="369"/>
      <c r="M70" s="345"/>
      <c r="N70" s="345"/>
      <c r="O70" s="369"/>
      <c r="P70" s="372"/>
      <c r="Q70" s="372"/>
      <c r="R70" s="369"/>
      <c r="S70" s="372"/>
      <c r="T70" s="372"/>
      <c r="U70" s="369"/>
      <c r="V70" s="372"/>
      <c r="W70" s="372"/>
      <c r="X70" s="369"/>
      <c r="Y70" s="372"/>
      <c r="Z70" s="372"/>
      <c r="AA70" s="369"/>
      <c r="AB70" s="372"/>
      <c r="AC70" s="360"/>
      <c r="AD70" s="369"/>
      <c r="AE70" s="243"/>
      <c r="AF70" s="243"/>
      <c r="AG70" s="369"/>
      <c r="AH70" s="372"/>
      <c r="AI70" s="372"/>
      <c r="AJ70" s="369"/>
      <c r="AK70" s="372"/>
      <c r="AL70" s="372"/>
      <c r="AM70" s="369"/>
      <c r="AN70" s="372"/>
      <c r="AO70" s="372"/>
      <c r="AP70" s="372"/>
      <c r="AQ70" s="372"/>
      <c r="AR70" s="372"/>
      <c r="AS70" s="372"/>
      <c r="AT70" s="354">
        <f t="shared" si="2"/>
        <v>0</v>
      </c>
      <c r="AU70" s="368"/>
      <c r="AV70" s="366">
        <f t="shared" si="3"/>
        <v>0</v>
      </c>
    </row>
    <row r="71" spans="1:48" ht="60.75" customHeight="1">
      <c r="A71" s="247" t="s">
        <v>45</v>
      </c>
      <c r="B71" s="5"/>
      <c r="C71" s="108" t="s">
        <v>221</v>
      </c>
      <c r="D71" s="372"/>
      <c r="E71" s="372"/>
      <c r="F71" s="369"/>
      <c r="G71" s="372"/>
      <c r="H71" s="372"/>
      <c r="I71" s="369"/>
      <c r="J71" s="372"/>
      <c r="K71" s="372"/>
      <c r="L71" s="369"/>
      <c r="M71" s="345"/>
      <c r="N71" s="345"/>
      <c r="O71" s="369"/>
      <c r="P71" s="372">
        <v>1.4999999999999999E-2</v>
      </c>
      <c r="Q71" s="372">
        <f>P71*P27</f>
        <v>0.39</v>
      </c>
      <c r="R71" s="369"/>
      <c r="S71" s="372"/>
      <c r="T71" s="372"/>
      <c r="U71" s="369"/>
      <c r="V71" s="372"/>
      <c r="W71" s="372"/>
      <c r="X71" s="369"/>
      <c r="Y71" s="372"/>
      <c r="Z71" s="372"/>
      <c r="AA71" s="369"/>
      <c r="AB71" s="372">
        <v>2.5000000000000001E-3</v>
      </c>
      <c r="AC71" s="360">
        <f>AB71*AB27</f>
        <v>0.21249999999999999</v>
      </c>
      <c r="AD71" s="369"/>
      <c r="AE71" s="243"/>
      <c r="AF71" s="243"/>
      <c r="AG71" s="369"/>
      <c r="AH71" s="372">
        <v>5.0000000000000001E-4</v>
      </c>
      <c r="AI71" s="372">
        <f>AH71*AH27</f>
        <v>4.2500000000000003E-2</v>
      </c>
      <c r="AJ71" s="369"/>
      <c r="AK71" s="372"/>
      <c r="AL71" s="372"/>
      <c r="AM71" s="369"/>
      <c r="AN71" s="372"/>
      <c r="AO71" s="372">
        <f>AN71*AN27</f>
        <v>0</v>
      </c>
      <c r="AP71" s="372"/>
      <c r="AQ71" s="372"/>
      <c r="AR71" s="372"/>
      <c r="AS71" s="372"/>
      <c r="AT71" s="355">
        <f>E71+H71+K71+N71+Q71+T71+W71+Z71+AC71+AF71+AI71+AL71+AO71+AQ71+AS71</f>
        <v>0.64500000000000002</v>
      </c>
      <c r="AU71" s="368">
        <v>88.5</v>
      </c>
      <c r="AV71" s="366">
        <f t="shared" si="3"/>
        <v>57.082500000000003</v>
      </c>
    </row>
    <row r="72" spans="1:48" ht="64.5" customHeight="1">
      <c r="A72" s="247" t="s">
        <v>46</v>
      </c>
      <c r="B72" s="5"/>
      <c r="C72" s="108" t="s">
        <v>221</v>
      </c>
      <c r="D72" s="372"/>
      <c r="E72" s="372"/>
      <c r="F72" s="369"/>
      <c r="G72" s="372"/>
      <c r="H72" s="372"/>
      <c r="I72" s="369"/>
      <c r="J72" s="372"/>
      <c r="K72" s="372"/>
      <c r="L72" s="369"/>
      <c r="M72" s="345"/>
      <c r="N72" s="345"/>
      <c r="O72" s="369"/>
      <c r="P72" s="372"/>
      <c r="Q72" s="372"/>
      <c r="R72" s="369"/>
      <c r="S72" s="372"/>
      <c r="T72" s="372"/>
      <c r="U72" s="369"/>
      <c r="V72" s="372"/>
      <c r="W72" s="372"/>
      <c r="X72" s="369"/>
      <c r="Y72" s="372"/>
      <c r="Z72" s="372"/>
      <c r="AA72" s="369"/>
      <c r="AB72" s="372"/>
      <c r="AC72" s="360"/>
      <c r="AD72" s="369"/>
      <c r="AE72" s="243"/>
      <c r="AF72" s="243"/>
      <c r="AG72" s="369"/>
      <c r="AH72" s="372"/>
      <c r="AI72" s="372"/>
      <c r="AJ72" s="369"/>
      <c r="AK72" s="372"/>
      <c r="AL72" s="372"/>
      <c r="AM72" s="369"/>
      <c r="AN72" s="372"/>
      <c r="AO72" s="372"/>
      <c r="AP72" s="372"/>
      <c r="AQ72" s="372"/>
      <c r="AR72" s="372"/>
      <c r="AS72" s="372"/>
      <c r="AT72" s="354">
        <f t="shared" si="2"/>
        <v>0</v>
      </c>
      <c r="AU72" s="368"/>
      <c r="AV72" s="366">
        <f t="shared" si="3"/>
        <v>0</v>
      </c>
    </row>
    <row r="73" spans="1:48" ht="59.25">
      <c r="A73" s="247" t="s">
        <v>353</v>
      </c>
      <c r="B73" s="5"/>
      <c r="C73" s="108" t="s">
        <v>221</v>
      </c>
      <c r="D73" s="372"/>
      <c r="E73" s="372"/>
      <c r="F73" s="369"/>
      <c r="G73" s="372"/>
      <c r="H73" s="372"/>
      <c r="I73" s="369"/>
      <c r="J73" s="372"/>
      <c r="K73" s="372"/>
      <c r="L73" s="369"/>
      <c r="M73" s="345"/>
      <c r="N73" s="345"/>
      <c r="O73" s="369"/>
      <c r="P73" s="372"/>
      <c r="Q73" s="372"/>
      <c r="R73" s="369"/>
      <c r="S73" s="372"/>
      <c r="T73" s="372"/>
      <c r="U73" s="369"/>
      <c r="V73" s="372"/>
      <c r="W73" s="372"/>
      <c r="X73" s="369"/>
      <c r="Y73" s="372"/>
      <c r="Z73" s="372"/>
      <c r="AA73" s="369"/>
      <c r="AB73" s="372"/>
      <c r="AC73" s="360"/>
      <c r="AD73" s="369"/>
      <c r="AE73" s="243"/>
      <c r="AF73" s="243"/>
      <c r="AG73" s="369"/>
      <c r="AH73" s="372"/>
      <c r="AI73" s="372"/>
      <c r="AJ73" s="369"/>
      <c r="AK73" s="372"/>
      <c r="AL73" s="372"/>
      <c r="AM73" s="369"/>
      <c r="AN73" s="372"/>
      <c r="AO73" s="372">
        <f>AN73*AN27</f>
        <v>0</v>
      </c>
      <c r="AP73" s="372"/>
      <c r="AQ73" s="372"/>
      <c r="AR73" s="372"/>
      <c r="AS73" s="372"/>
      <c r="AT73" s="354">
        <f t="shared" si="2"/>
        <v>0</v>
      </c>
      <c r="AU73" s="368"/>
      <c r="AV73" s="366">
        <f t="shared" si="3"/>
        <v>0</v>
      </c>
    </row>
    <row r="74" spans="1:48" ht="137.25">
      <c r="A74" s="247" t="s">
        <v>265</v>
      </c>
      <c r="B74" s="5"/>
      <c r="C74" s="108" t="s">
        <v>221</v>
      </c>
      <c r="D74" s="372"/>
      <c r="E74" s="372"/>
      <c r="F74" s="369"/>
      <c r="G74" s="372"/>
      <c r="H74" s="372"/>
      <c r="I74" s="369"/>
      <c r="J74" s="372"/>
      <c r="K74" s="372"/>
      <c r="L74" s="369"/>
      <c r="M74" s="345"/>
      <c r="N74" s="345"/>
      <c r="O74" s="369"/>
      <c r="P74" s="372"/>
      <c r="Q74" s="372"/>
      <c r="R74" s="369"/>
      <c r="S74" s="372"/>
      <c r="T74" s="372"/>
      <c r="U74" s="369"/>
      <c r="V74" s="372"/>
      <c r="W74" s="372"/>
      <c r="X74" s="369"/>
      <c r="Y74" s="372"/>
      <c r="Z74" s="372"/>
      <c r="AA74" s="369"/>
      <c r="AB74" s="372"/>
      <c r="AC74" s="360"/>
      <c r="AD74" s="369"/>
      <c r="AE74" s="243"/>
      <c r="AF74" s="243"/>
      <c r="AG74" s="369"/>
      <c r="AH74" s="372"/>
      <c r="AI74" s="372"/>
      <c r="AJ74" s="369"/>
      <c r="AK74" s="372"/>
      <c r="AL74" s="372"/>
      <c r="AM74" s="369"/>
      <c r="AN74" s="372"/>
      <c r="AO74" s="372"/>
      <c r="AP74" s="372"/>
      <c r="AQ74" s="372"/>
      <c r="AR74" s="372"/>
      <c r="AS74" s="372"/>
      <c r="AT74" s="354">
        <f t="shared" si="2"/>
        <v>0</v>
      </c>
      <c r="AU74" s="368"/>
      <c r="AV74" s="366">
        <f t="shared" si="3"/>
        <v>0</v>
      </c>
    </row>
    <row r="75" spans="1:48" ht="75.75" customHeight="1">
      <c r="A75" s="247" t="s">
        <v>354</v>
      </c>
      <c r="B75" s="5"/>
      <c r="C75" s="108" t="s">
        <v>221</v>
      </c>
      <c r="D75" s="372"/>
      <c r="E75" s="372"/>
      <c r="F75" s="369"/>
      <c r="G75" s="372"/>
      <c r="H75" s="372"/>
      <c r="I75" s="369"/>
      <c r="J75" s="372"/>
      <c r="K75" s="372"/>
      <c r="L75" s="369"/>
      <c r="M75" s="345"/>
      <c r="N75" s="345"/>
      <c r="O75" s="369"/>
      <c r="P75" s="372">
        <v>3.5700000000000003E-2</v>
      </c>
      <c r="Q75" s="372">
        <f>P75*P27</f>
        <v>0.92820000000000003</v>
      </c>
      <c r="R75" s="369"/>
      <c r="S75" s="372"/>
      <c r="T75" s="372"/>
      <c r="U75" s="369"/>
      <c r="V75" s="372"/>
      <c r="W75" s="372"/>
      <c r="X75" s="369"/>
      <c r="Y75" s="372"/>
      <c r="Z75" s="372"/>
      <c r="AA75" s="369"/>
      <c r="AB75" s="372"/>
      <c r="AC75" s="360"/>
      <c r="AD75" s="369"/>
      <c r="AE75" s="243"/>
      <c r="AF75" s="243"/>
      <c r="AG75" s="369"/>
      <c r="AH75" s="372"/>
      <c r="AI75" s="372"/>
      <c r="AJ75" s="369"/>
      <c r="AK75" s="372"/>
      <c r="AL75" s="372"/>
      <c r="AM75" s="369"/>
      <c r="AN75" s="372"/>
      <c r="AO75" s="372"/>
      <c r="AP75" s="372"/>
      <c r="AQ75" s="372"/>
      <c r="AR75" s="372"/>
      <c r="AS75" s="372"/>
      <c r="AT75" s="354">
        <f t="shared" si="2"/>
        <v>0.92820000000000003</v>
      </c>
      <c r="AU75" s="368">
        <v>366.6</v>
      </c>
      <c r="AV75" s="366">
        <f t="shared" si="3"/>
        <v>340.27812000000006</v>
      </c>
    </row>
    <row r="76" spans="1:48" ht="92.25" customHeight="1">
      <c r="A76" s="247" t="s">
        <v>266</v>
      </c>
      <c r="B76" s="5"/>
      <c r="C76" s="108" t="s">
        <v>221</v>
      </c>
      <c r="D76" s="372"/>
      <c r="E76" s="372"/>
      <c r="F76" s="369"/>
      <c r="G76" s="372"/>
      <c r="H76" s="372"/>
      <c r="I76" s="369"/>
      <c r="J76" s="372"/>
      <c r="K76" s="372"/>
      <c r="L76" s="369"/>
      <c r="M76" s="345"/>
      <c r="N76" s="345"/>
      <c r="O76" s="369"/>
      <c r="P76" s="372"/>
      <c r="Q76" s="372"/>
      <c r="R76" s="369"/>
      <c r="S76" s="372"/>
      <c r="T76" s="372"/>
      <c r="U76" s="369"/>
      <c r="V76" s="372"/>
      <c r="W76" s="372"/>
      <c r="X76" s="369"/>
      <c r="Y76" s="372"/>
      <c r="Z76" s="372"/>
      <c r="AA76" s="369"/>
      <c r="AB76" s="372"/>
      <c r="AC76" s="360"/>
      <c r="AD76" s="369"/>
      <c r="AE76" s="243"/>
      <c r="AF76" s="243"/>
      <c r="AG76" s="369"/>
      <c r="AH76" s="372"/>
      <c r="AI76" s="372"/>
      <c r="AJ76" s="369"/>
      <c r="AK76" s="372"/>
      <c r="AL76" s="372"/>
      <c r="AM76" s="369"/>
      <c r="AN76" s="372"/>
      <c r="AO76" s="372"/>
      <c r="AP76" s="372"/>
      <c r="AQ76" s="372"/>
      <c r="AR76" s="372"/>
      <c r="AS76" s="372"/>
      <c r="AT76" s="354">
        <f t="shared" si="2"/>
        <v>0</v>
      </c>
      <c r="AU76" s="368"/>
      <c r="AV76" s="366">
        <f t="shared" si="3"/>
        <v>0</v>
      </c>
    </row>
    <row r="77" spans="1:48" ht="58.5" customHeight="1">
      <c r="A77" s="247" t="s">
        <v>47</v>
      </c>
      <c r="B77" s="5"/>
      <c r="C77" s="108" t="s">
        <v>221</v>
      </c>
      <c r="D77" s="372"/>
      <c r="E77" s="372"/>
      <c r="F77" s="369"/>
      <c r="G77" s="372"/>
      <c r="H77" s="372"/>
      <c r="I77" s="369"/>
      <c r="J77" s="372"/>
      <c r="K77" s="372"/>
      <c r="L77" s="369"/>
      <c r="M77" s="345"/>
      <c r="N77" s="345"/>
      <c r="O77" s="369"/>
      <c r="P77" s="372"/>
      <c r="Q77" s="372"/>
      <c r="R77" s="369"/>
      <c r="S77" s="372"/>
      <c r="T77" s="372"/>
      <c r="U77" s="369"/>
      <c r="V77" s="372"/>
      <c r="W77" s="372"/>
      <c r="X77" s="369"/>
      <c r="Y77" s="372"/>
      <c r="Z77" s="372"/>
      <c r="AA77" s="369"/>
      <c r="AB77" s="372"/>
      <c r="AC77" s="360"/>
      <c r="AD77" s="369"/>
      <c r="AE77" s="243"/>
      <c r="AF77" s="243"/>
      <c r="AG77" s="369"/>
      <c r="AH77" s="372"/>
      <c r="AI77" s="372"/>
      <c r="AJ77" s="369"/>
      <c r="AK77" s="372"/>
      <c r="AL77" s="372"/>
      <c r="AM77" s="369"/>
      <c r="AN77" s="372"/>
      <c r="AO77" s="372"/>
      <c r="AP77" s="372"/>
      <c r="AQ77" s="372"/>
      <c r="AR77" s="372"/>
      <c r="AS77" s="372"/>
      <c r="AT77" s="354">
        <f t="shared" si="2"/>
        <v>0</v>
      </c>
      <c r="AU77" s="368"/>
      <c r="AV77" s="366">
        <f t="shared" si="3"/>
        <v>0</v>
      </c>
    </row>
    <row r="78" spans="1:48" ht="59.25">
      <c r="A78" s="247" t="s">
        <v>355</v>
      </c>
      <c r="B78" s="5"/>
      <c r="C78" s="108" t="s">
        <v>221</v>
      </c>
      <c r="D78" s="372"/>
      <c r="E78" s="372"/>
      <c r="F78" s="369"/>
      <c r="G78" s="372"/>
      <c r="H78" s="372"/>
      <c r="I78" s="369"/>
      <c r="J78" s="372"/>
      <c r="K78" s="372"/>
      <c r="L78" s="369"/>
      <c r="M78" s="345"/>
      <c r="N78" s="345"/>
      <c r="O78" s="369"/>
      <c r="P78" s="372"/>
      <c r="Q78" s="372"/>
      <c r="R78" s="369"/>
      <c r="S78" s="372"/>
      <c r="T78" s="372"/>
      <c r="U78" s="369"/>
      <c r="V78" s="372"/>
      <c r="W78" s="372"/>
      <c r="X78" s="369"/>
      <c r="Y78" s="372"/>
      <c r="Z78" s="372"/>
      <c r="AA78" s="369"/>
      <c r="AB78" s="372"/>
      <c r="AC78" s="360"/>
      <c r="AD78" s="369"/>
      <c r="AE78" s="243"/>
      <c r="AF78" s="243"/>
      <c r="AG78" s="369"/>
      <c r="AH78" s="372"/>
      <c r="AI78" s="372"/>
      <c r="AJ78" s="369"/>
      <c r="AK78" s="372"/>
      <c r="AL78" s="372"/>
      <c r="AM78" s="369"/>
      <c r="AN78" s="372"/>
      <c r="AO78" s="372">
        <f>AN78*AN27</f>
        <v>0</v>
      </c>
      <c r="AP78" s="372"/>
      <c r="AQ78" s="372"/>
      <c r="AR78" s="372"/>
      <c r="AS78" s="372"/>
      <c r="AT78" s="354">
        <f t="shared" si="2"/>
        <v>0</v>
      </c>
      <c r="AU78" s="368"/>
      <c r="AV78" s="366">
        <f t="shared" si="3"/>
        <v>0</v>
      </c>
    </row>
    <row r="79" spans="1:48" ht="60">
      <c r="A79" s="247" t="s">
        <v>356</v>
      </c>
      <c r="B79" s="5"/>
      <c r="C79" s="108" t="s">
        <v>221</v>
      </c>
      <c r="D79" s="372"/>
      <c r="E79" s="372"/>
      <c r="F79" s="369"/>
      <c r="G79" s="372"/>
      <c r="H79" s="372"/>
      <c r="I79" s="369"/>
      <c r="J79" s="372"/>
      <c r="K79" s="372"/>
      <c r="L79" s="369"/>
      <c r="M79" s="345"/>
      <c r="N79" s="345"/>
      <c r="O79" s="369"/>
      <c r="P79" s="372">
        <v>2.5559999999999999E-2</v>
      </c>
      <c r="Q79" s="372">
        <f>P79*P27</f>
        <v>0.66456000000000004</v>
      </c>
      <c r="R79" s="369"/>
      <c r="S79" s="372"/>
      <c r="T79" s="372"/>
      <c r="U79" s="369"/>
      <c r="V79" s="372"/>
      <c r="W79" s="372"/>
      <c r="X79" s="369"/>
      <c r="Y79" s="372"/>
      <c r="Z79" s="372"/>
      <c r="AA79" s="369"/>
      <c r="AB79" s="372"/>
      <c r="AC79" s="360"/>
      <c r="AD79" s="369"/>
      <c r="AE79" s="243"/>
      <c r="AF79" s="243"/>
      <c r="AG79" s="369"/>
      <c r="AH79" s="372"/>
      <c r="AI79" s="372"/>
      <c r="AJ79" s="369"/>
      <c r="AK79" s="372"/>
      <c r="AL79" s="372"/>
      <c r="AM79" s="369"/>
      <c r="AN79" s="372"/>
      <c r="AO79" s="372">
        <f>AN79*AN27</f>
        <v>0</v>
      </c>
      <c r="AP79" s="372"/>
      <c r="AQ79" s="372"/>
      <c r="AR79" s="372"/>
      <c r="AS79" s="372"/>
      <c r="AT79" s="355">
        <f t="shared" si="2"/>
        <v>0.66456000000000004</v>
      </c>
      <c r="AU79" s="368">
        <v>240</v>
      </c>
      <c r="AV79" s="366">
        <f>AT79*AU79</f>
        <v>159.49440000000001</v>
      </c>
    </row>
    <row r="80" spans="1:48" ht="72.75" customHeight="1">
      <c r="A80" s="247" t="s">
        <v>285</v>
      </c>
      <c r="B80" s="5"/>
      <c r="C80" s="108" t="s">
        <v>221</v>
      </c>
      <c r="D80" s="372"/>
      <c r="E80" s="372"/>
      <c r="F80" s="369"/>
      <c r="G80" s="372"/>
      <c r="H80" s="372"/>
      <c r="I80" s="369"/>
      <c r="J80" s="372"/>
      <c r="K80" s="372"/>
      <c r="L80" s="369"/>
      <c r="M80" s="345"/>
      <c r="N80" s="345"/>
      <c r="O80" s="369"/>
      <c r="P80" s="372"/>
      <c r="Q80" s="372"/>
      <c r="R80" s="369"/>
      <c r="S80" s="372"/>
      <c r="T80" s="372"/>
      <c r="U80" s="369"/>
      <c r="V80" s="372"/>
      <c r="W80" s="372"/>
      <c r="X80" s="369"/>
      <c r="Y80" s="372"/>
      <c r="Z80" s="372"/>
      <c r="AA80" s="369"/>
      <c r="AB80" s="372">
        <v>1.2800000000000001E-2</v>
      </c>
      <c r="AC80" s="360">
        <f>AB80*AB27</f>
        <v>1.0880000000000001</v>
      </c>
      <c r="AD80" s="369"/>
      <c r="AE80" s="243"/>
      <c r="AF80" s="243"/>
      <c r="AG80" s="369"/>
      <c r="AH80" s="372">
        <v>0.1166</v>
      </c>
      <c r="AI80" s="372">
        <f>AH80*AH27</f>
        <v>9.9109999999999996</v>
      </c>
      <c r="AJ80" s="369"/>
      <c r="AK80" s="372"/>
      <c r="AL80" s="372"/>
      <c r="AM80" s="369"/>
      <c r="AN80" s="372"/>
      <c r="AO80" s="372"/>
      <c r="AP80" s="372"/>
      <c r="AQ80" s="372"/>
      <c r="AR80" s="372"/>
      <c r="AS80" s="372"/>
      <c r="AT80" s="355">
        <f t="shared" si="2"/>
        <v>10.998999999999999</v>
      </c>
      <c r="AU80" s="368">
        <v>127.5</v>
      </c>
      <c r="AV80" s="366">
        <f t="shared" si="3"/>
        <v>1402.3724999999999</v>
      </c>
    </row>
    <row r="81" spans="1:48" ht="99.75" customHeight="1">
      <c r="A81" s="247" t="s">
        <v>277</v>
      </c>
      <c r="B81" s="5"/>
      <c r="C81" s="108" t="s">
        <v>221</v>
      </c>
      <c r="D81" s="372"/>
      <c r="E81" s="372"/>
      <c r="F81" s="369"/>
      <c r="G81" s="372"/>
      <c r="H81" s="372"/>
      <c r="I81" s="369"/>
      <c r="J81" s="372"/>
      <c r="K81" s="372"/>
      <c r="L81" s="369"/>
      <c r="M81" s="345"/>
      <c r="N81" s="345"/>
      <c r="O81" s="369"/>
      <c r="P81" s="372">
        <v>1E-4</v>
      </c>
      <c r="Q81" s="372">
        <f>P81*P27</f>
        <v>2.6000000000000003E-3</v>
      </c>
      <c r="R81" s="369"/>
      <c r="S81" s="372"/>
      <c r="T81" s="372"/>
      <c r="U81" s="369"/>
      <c r="V81" s="372"/>
      <c r="W81" s="372"/>
      <c r="X81" s="369"/>
      <c r="Y81" s="372"/>
      <c r="Z81" s="372"/>
      <c r="AA81" s="369"/>
      <c r="AB81" s="372">
        <v>1E-4</v>
      </c>
      <c r="AC81" s="360">
        <f>AB81*AB27</f>
        <v>8.5000000000000006E-3</v>
      </c>
      <c r="AD81" s="369"/>
      <c r="AE81" s="243"/>
      <c r="AF81" s="243"/>
      <c r="AG81" s="369"/>
      <c r="AH81" s="372">
        <v>1.0000000000000001E-5</v>
      </c>
      <c r="AI81" s="372">
        <f>AH81*AH27</f>
        <v>8.5000000000000006E-4</v>
      </c>
      <c r="AJ81" s="369"/>
      <c r="AK81" s="372"/>
      <c r="AL81" s="372"/>
      <c r="AM81" s="369"/>
      <c r="AN81" s="372"/>
      <c r="AO81" s="372"/>
      <c r="AP81" s="372"/>
      <c r="AQ81" s="372"/>
      <c r="AR81" s="372"/>
      <c r="AS81" s="372"/>
      <c r="AT81" s="389">
        <f t="shared" si="2"/>
        <v>1.1950000000000001E-2</v>
      </c>
      <c r="AU81" s="368">
        <v>810</v>
      </c>
      <c r="AV81" s="366">
        <f t="shared" si="3"/>
        <v>9.6795000000000009</v>
      </c>
    </row>
    <row r="82" spans="1:48" ht="60">
      <c r="A82" s="247" t="s">
        <v>48</v>
      </c>
      <c r="B82" s="5"/>
      <c r="C82" s="108" t="s">
        <v>221</v>
      </c>
      <c r="D82" s="372">
        <v>1.6660000000000001E-2</v>
      </c>
      <c r="E82" s="372">
        <f>D82*D27</f>
        <v>0.43316000000000004</v>
      </c>
      <c r="F82" s="369"/>
      <c r="G82" s="372"/>
      <c r="H82" s="372"/>
      <c r="I82" s="369"/>
      <c r="J82" s="372"/>
      <c r="K82" s="372"/>
      <c r="L82" s="369"/>
      <c r="M82" s="345"/>
      <c r="N82" s="345"/>
      <c r="O82" s="369"/>
      <c r="P82" s="372"/>
      <c r="Q82" s="372"/>
      <c r="R82" s="369"/>
      <c r="S82" s="372"/>
      <c r="T82" s="372"/>
      <c r="U82" s="369"/>
      <c r="V82" s="372"/>
      <c r="W82" s="372"/>
      <c r="X82" s="369"/>
      <c r="Y82" s="372"/>
      <c r="Z82" s="372"/>
      <c r="AA82" s="369"/>
      <c r="AB82" s="372">
        <v>1.1299999999999999E-2</v>
      </c>
      <c r="AC82" s="360">
        <f>AB82*AB27</f>
        <v>0.96049999999999991</v>
      </c>
      <c r="AD82" s="369"/>
      <c r="AE82" s="394">
        <v>2.784E-2</v>
      </c>
      <c r="AF82" s="394">
        <f>AE82*AE27</f>
        <v>2.3664000000000001</v>
      </c>
      <c r="AG82" s="369"/>
      <c r="AH82" s="372">
        <v>2.3800000000000002E-3</v>
      </c>
      <c r="AI82" s="372">
        <f>AH82*AH27</f>
        <v>0.20230000000000001</v>
      </c>
      <c r="AJ82" s="369"/>
      <c r="AK82" s="372"/>
      <c r="AL82" s="372"/>
      <c r="AM82" s="369"/>
      <c r="AN82" s="372"/>
      <c r="AO82" s="372"/>
      <c r="AP82" s="372"/>
      <c r="AQ82" s="372"/>
      <c r="AR82" s="372"/>
      <c r="AS82" s="372"/>
      <c r="AT82" s="355">
        <f t="shared" si="2"/>
        <v>3.9623600000000003</v>
      </c>
      <c r="AU82" s="368">
        <v>37.5</v>
      </c>
      <c r="AV82" s="366">
        <f t="shared" si="3"/>
        <v>148.58850000000001</v>
      </c>
    </row>
    <row r="83" spans="1:48" ht="60">
      <c r="A83" s="247" t="s">
        <v>49</v>
      </c>
      <c r="B83" s="5"/>
      <c r="C83" s="108" t="s">
        <v>221</v>
      </c>
      <c r="D83" s="372"/>
      <c r="E83" s="372"/>
      <c r="F83" s="369"/>
      <c r="G83" s="372"/>
      <c r="H83" s="372"/>
      <c r="I83" s="369"/>
      <c r="J83" s="372"/>
      <c r="K83" s="372"/>
      <c r="L83" s="369"/>
      <c r="M83" s="345"/>
      <c r="N83" s="345"/>
      <c r="O83" s="369"/>
      <c r="P83" s="372"/>
      <c r="Q83" s="372"/>
      <c r="R83" s="369"/>
      <c r="S83" s="372"/>
      <c r="T83" s="372"/>
      <c r="U83" s="369"/>
      <c r="V83" s="372"/>
      <c r="W83" s="372"/>
      <c r="X83" s="369"/>
      <c r="Y83" s="372"/>
      <c r="Z83" s="372"/>
      <c r="AA83" s="369"/>
      <c r="AB83" s="372">
        <v>1.187E-2</v>
      </c>
      <c r="AC83" s="360">
        <f>AB83*AB27</f>
        <v>1.00895</v>
      </c>
      <c r="AD83" s="369"/>
      <c r="AE83" s="243"/>
      <c r="AF83" s="243"/>
      <c r="AG83" s="369"/>
      <c r="AH83" s="372">
        <v>2.5000000000000001E-3</v>
      </c>
      <c r="AI83" s="372">
        <f>AH83*AH27</f>
        <v>0.21249999999999999</v>
      </c>
      <c r="AJ83" s="369"/>
      <c r="AK83" s="372"/>
      <c r="AL83" s="372"/>
      <c r="AM83" s="369"/>
      <c r="AN83" s="372"/>
      <c r="AO83" s="372"/>
      <c r="AP83" s="372"/>
      <c r="AQ83" s="372"/>
      <c r="AR83" s="372"/>
      <c r="AS83" s="372"/>
      <c r="AT83" s="355">
        <f t="shared" si="2"/>
        <v>1.2214499999999999</v>
      </c>
      <c r="AU83" s="368">
        <v>45</v>
      </c>
      <c r="AV83" s="366">
        <f t="shared" si="3"/>
        <v>54.965249999999997</v>
      </c>
    </row>
    <row r="84" spans="1:48" ht="59.25">
      <c r="A84" s="247" t="s">
        <v>53</v>
      </c>
      <c r="B84" s="5"/>
      <c r="C84" s="108" t="s">
        <v>221</v>
      </c>
      <c r="D84" s="372"/>
      <c r="E84" s="372"/>
      <c r="F84" s="369"/>
      <c r="G84" s="372"/>
      <c r="H84" s="372"/>
      <c r="I84" s="369"/>
      <c r="J84" s="372">
        <v>6.6600000000000006E-2</v>
      </c>
      <c r="K84" s="372">
        <f>J84*J27</f>
        <v>1.7316000000000003</v>
      </c>
      <c r="L84" s="369"/>
      <c r="M84" s="345"/>
      <c r="N84" s="345"/>
      <c r="O84" s="369"/>
      <c r="P84" s="372"/>
      <c r="Q84" s="372"/>
      <c r="R84" s="369"/>
      <c r="S84" s="372"/>
      <c r="T84" s="372"/>
      <c r="U84" s="369"/>
      <c r="V84" s="372"/>
      <c r="W84" s="372"/>
      <c r="X84" s="369"/>
      <c r="Y84" s="372"/>
      <c r="Z84" s="372"/>
      <c r="AA84" s="369"/>
      <c r="AB84" s="372"/>
      <c r="AC84" s="360"/>
      <c r="AD84" s="369"/>
      <c r="AE84" s="243"/>
      <c r="AF84" s="243"/>
      <c r="AG84" s="369"/>
      <c r="AH84" s="372"/>
      <c r="AI84" s="372"/>
      <c r="AJ84" s="369"/>
      <c r="AK84" s="372"/>
      <c r="AL84" s="372"/>
      <c r="AM84" s="369"/>
      <c r="AN84" s="372"/>
      <c r="AO84" s="372"/>
      <c r="AP84" s="372"/>
      <c r="AQ84" s="372"/>
      <c r="AR84" s="372"/>
      <c r="AS84" s="372"/>
      <c r="AT84" s="354">
        <f t="shared" si="2"/>
        <v>1.7316000000000003</v>
      </c>
      <c r="AU84" s="368">
        <v>150</v>
      </c>
      <c r="AV84" s="366">
        <f t="shared" si="3"/>
        <v>259.74</v>
      </c>
    </row>
    <row r="85" spans="1:48" ht="59.25">
      <c r="A85" s="247" t="s">
        <v>52</v>
      </c>
      <c r="B85" s="5"/>
      <c r="C85" s="108" t="s">
        <v>221</v>
      </c>
      <c r="D85" s="372"/>
      <c r="E85" s="372"/>
      <c r="F85" s="369"/>
      <c r="G85" s="372"/>
      <c r="H85" s="372"/>
      <c r="I85" s="369"/>
      <c r="J85" s="372"/>
      <c r="K85" s="372"/>
      <c r="L85" s="369"/>
      <c r="M85" s="345"/>
      <c r="N85" s="345"/>
      <c r="O85" s="369"/>
      <c r="P85" s="372"/>
      <c r="Q85" s="372"/>
      <c r="R85" s="369"/>
      <c r="S85" s="372"/>
      <c r="T85" s="372"/>
      <c r="U85" s="369"/>
      <c r="V85" s="372"/>
      <c r="W85" s="372"/>
      <c r="X85" s="369"/>
      <c r="Y85" s="372"/>
      <c r="Z85" s="372"/>
      <c r="AA85" s="369"/>
      <c r="AB85" s="372">
        <v>3.125E-2</v>
      </c>
      <c r="AC85" s="360">
        <f>AB85*AB27</f>
        <v>2.65625</v>
      </c>
      <c r="AD85" s="369"/>
      <c r="AE85" s="243"/>
      <c r="AF85" s="243"/>
      <c r="AG85" s="369"/>
      <c r="AH85" s="372"/>
      <c r="AI85" s="372"/>
      <c r="AJ85" s="369"/>
      <c r="AK85" s="372"/>
      <c r="AL85" s="372"/>
      <c r="AM85" s="369"/>
      <c r="AN85" s="372"/>
      <c r="AO85" s="372"/>
      <c r="AP85" s="372"/>
      <c r="AQ85" s="372"/>
      <c r="AR85" s="372"/>
      <c r="AS85" s="372"/>
      <c r="AT85" s="354">
        <f t="shared" si="2"/>
        <v>2.65625</v>
      </c>
      <c r="AU85" s="368">
        <v>37.5</v>
      </c>
      <c r="AV85" s="366">
        <f t="shared" si="3"/>
        <v>99.609375</v>
      </c>
    </row>
    <row r="86" spans="1:48" ht="70.5" customHeight="1">
      <c r="A86" s="247" t="s">
        <v>174</v>
      </c>
      <c r="B86" s="5"/>
      <c r="C86" s="108" t="s">
        <v>221</v>
      </c>
      <c r="D86" s="372"/>
      <c r="E86" s="372"/>
      <c r="F86" s="369"/>
      <c r="G86" s="372"/>
      <c r="H86" s="372"/>
      <c r="I86" s="369"/>
      <c r="J86" s="372"/>
      <c r="K86" s="372"/>
      <c r="L86" s="369"/>
      <c r="M86" s="345"/>
      <c r="N86" s="345"/>
      <c r="O86" s="369"/>
      <c r="P86" s="372"/>
      <c r="Q86" s="372"/>
      <c r="R86" s="369"/>
      <c r="S86" s="372"/>
      <c r="T86" s="372"/>
      <c r="U86" s="369"/>
      <c r="V86" s="372"/>
      <c r="W86" s="372"/>
      <c r="X86" s="369"/>
      <c r="Y86" s="372"/>
      <c r="Z86" s="372"/>
      <c r="AA86" s="369"/>
      <c r="AB86" s="372">
        <v>1.8600000000000001E-3</v>
      </c>
      <c r="AC86" s="360">
        <f>AB86*AB27</f>
        <v>0.15810000000000002</v>
      </c>
      <c r="AD86" s="369"/>
      <c r="AE86" s="243"/>
      <c r="AF86" s="243"/>
      <c r="AG86" s="369"/>
      <c r="AH86" s="372">
        <v>3.1900000000000001E-3</v>
      </c>
      <c r="AI86" s="372">
        <f>AH86*AH27</f>
        <v>0.27115</v>
      </c>
      <c r="AJ86" s="369"/>
      <c r="AK86" s="372"/>
      <c r="AL86" s="372"/>
      <c r="AM86" s="369"/>
      <c r="AN86" s="372"/>
      <c r="AO86" s="372"/>
      <c r="AP86" s="372"/>
      <c r="AQ86" s="372"/>
      <c r="AR86" s="372"/>
      <c r="AS86" s="372"/>
      <c r="AT86" s="354">
        <f t="shared" si="2"/>
        <v>0.42925000000000002</v>
      </c>
      <c r="AU86" s="368">
        <v>135</v>
      </c>
      <c r="AV86" s="366">
        <f t="shared" si="3"/>
        <v>57.948750000000004</v>
      </c>
    </row>
    <row r="87" spans="1:48" ht="59.25">
      <c r="A87" s="247" t="s">
        <v>175</v>
      </c>
      <c r="B87" s="5"/>
      <c r="C87" s="108" t="s">
        <v>221</v>
      </c>
      <c r="D87" s="372"/>
      <c r="E87" s="372"/>
      <c r="F87" s="369"/>
      <c r="G87" s="372"/>
      <c r="H87" s="372"/>
      <c r="I87" s="369"/>
      <c r="J87" s="372"/>
      <c r="K87" s="372"/>
      <c r="L87" s="369"/>
      <c r="M87" s="345"/>
      <c r="N87" s="345"/>
      <c r="O87" s="369"/>
      <c r="P87" s="372"/>
      <c r="Q87" s="372"/>
      <c r="R87" s="369"/>
      <c r="S87" s="372"/>
      <c r="T87" s="372"/>
      <c r="U87" s="369"/>
      <c r="V87" s="372"/>
      <c r="W87" s="372"/>
      <c r="X87" s="369"/>
      <c r="Y87" s="372"/>
      <c r="Z87" s="372"/>
      <c r="AA87" s="369"/>
      <c r="AB87" s="372"/>
      <c r="AC87" s="360"/>
      <c r="AD87" s="369"/>
      <c r="AE87" s="243"/>
      <c r="AF87" s="243"/>
      <c r="AG87" s="369"/>
      <c r="AH87" s="372"/>
      <c r="AI87" s="372"/>
      <c r="AJ87" s="369"/>
      <c r="AK87" s="372"/>
      <c r="AL87" s="372"/>
      <c r="AM87" s="369"/>
      <c r="AN87" s="372"/>
      <c r="AO87" s="372"/>
      <c r="AP87" s="372"/>
      <c r="AQ87" s="372"/>
      <c r="AR87" s="372"/>
      <c r="AS87" s="372"/>
      <c r="AT87" s="354">
        <f t="shared" si="2"/>
        <v>0</v>
      </c>
      <c r="AU87" s="368"/>
      <c r="AV87" s="366">
        <f t="shared" si="3"/>
        <v>0</v>
      </c>
    </row>
    <row r="88" spans="1:48" ht="69" customHeight="1">
      <c r="A88" s="247" t="s">
        <v>50</v>
      </c>
      <c r="B88" s="5"/>
      <c r="C88" s="108" t="s">
        <v>221</v>
      </c>
      <c r="D88" s="372"/>
      <c r="E88" s="372"/>
      <c r="F88" s="369"/>
      <c r="G88" s="372"/>
      <c r="H88" s="372"/>
      <c r="I88" s="369"/>
      <c r="J88" s="372"/>
      <c r="K88" s="372"/>
      <c r="L88" s="369"/>
      <c r="M88" s="345">
        <v>0.03</v>
      </c>
      <c r="N88" s="345">
        <f>M88*M27</f>
        <v>0.78</v>
      </c>
      <c r="O88" s="369"/>
      <c r="P88" s="372"/>
      <c r="Q88" s="372"/>
      <c r="R88" s="369"/>
      <c r="S88" s="372"/>
      <c r="T88" s="372"/>
      <c r="U88" s="369"/>
      <c r="V88" s="372"/>
      <c r="W88" s="372"/>
      <c r="X88" s="369"/>
      <c r="Y88" s="372"/>
      <c r="Z88" s="372"/>
      <c r="AA88" s="369"/>
      <c r="AB88" s="372"/>
      <c r="AC88" s="360"/>
      <c r="AD88" s="369"/>
      <c r="AE88" s="345">
        <v>6.4000000000000003E-3</v>
      </c>
      <c r="AF88" s="345">
        <f>AE88*AE27</f>
        <v>0.54400000000000004</v>
      </c>
      <c r="AG88" s="369"/>
      <c r="AH88" s="372"/>
      <c r="AI88" s="372"/>
      <c r="AJ88" s="369"/>
      <c r="AK88" s="372">
        <v>0.03</v>
      </c>
      <c r="AL88" s="372">
        <f>AK88*AK27</f>
        <v>2.5499999999999998</v>
      </c>
      <c r="AM88" s="369"/>
      <c r="AN88" s="372"/>
      <c r="AO88" s="372"/>
      <c r="AP88" s="372"/>
      <c r="AQ88" s="372"/>
      <c r="AR88" s="372"/>
      <c r="AS88" s="372"/>
      <c r="AT88" s="355">
        <f t="shared" si="2"/>
        <v>3.8739999999999997</v>
      </c>
      <c r="AU88" s="368">
        <v>40</v>
      </c>
      <c r="AV88" s="366">
        <f t="shared" si="3"/>
        <v>154.95999999999998</v>
      </c>
    </row>
    <row r="89" spans="1:48" ht="72" customHeight="1">
      <c r="A89" s="249" t="s">
        <v>220</v>
      </c>
      <c r="B89" s="8"/>
      <c r="C89" s="108" t="s">
        <v>221</v>
      </c>
      <c r="D89" s="371"/>
      <c r="E89" s="371"/>
      <c r="F89" s="369"/>
      <c r="G89" s="371"/>
      <c r="H89" s="371"/>
      <c r="I89" s="369"/>
      <c r="J89" s="371"/>
      <c r="K89" s="371"/>
      <c r="L89" s="369"/>
      <c r="M89" s="347">
        <v>0.02</v>
      </c>
      <c r="N89" s="347">
        <f>M89*M27</f>
        <v>0.52</v>
      </c>
      <c r="O89" s="369"/>
      <c r="P89" s="371"/>
      <c r="Q89" s="371"/>
      <c r="R89" s="369"/>
      <c r="S89" s="371"/>
      <c r="T89" s="371"/>
      <c r="U89" s="369"/>
      <c r="V89" s="371"/>
      <c r="W89" s="371"/>
      <c r="X89" s="369"/>
      <c r="Y89" s="371"/>
      <c r="Z89" s="371"/>
      <c r="AA89" s="369"/>
      <c r="AB89" s="371"/>
      <c r="AC89" s="359"/>
      <c r="AD89" s="369"/>
      <c r="AE89" s="244"/>
      <c r="AF89" s="244"/>
      <c r="AG89" s="369"/>
      <c r="AH89" s="371"/>
      <c r="AI89" s="371"/>
      <c r="AJ89" s="369"/>
      <c r="AK89" s="371">
        <v>2.5000000000000001E-2</v>
      </c>
      <c r="AL89" s="371">
        <f>AK89*AK27</f>
        <v>2.125</v>
      </c>
      <c r="AM89" s="369"/>
      <c r="AN89" s="371"/>
      <c r="AO89" s="371"/>
      <c r="AP89" s="371"/>
      <c r="AQ89" s="371"/>
      <c r="AR89" s="371"/>
      <c r="AS89" s="371"/>
      <c r="AT89" s="355">
        <f t="shared" si="2"/>
        <v>2.645</v>
      </c>
      <c r="AU89" s="367">
        <v>50</v>
      </c>
      <c r="AV89" s="366">
        <f t="shared" si="3"/>
        <v>132.25</v>
      </c>
    </row>
    <row r="90" spans="1:48" ht="60">
      <c r="A90" s="248" t="s">
        <v>282</v>
      </c>
      <c r="B90" s="8"/>
      <c r="C90" s="108" t="s">
        <v>221</v>
      </c>
      <c r="D90" s="371"/>
      <c r="E90" s="371"/>
      <c r="F90" s="369"/>
      <c r="G90" s="371"/>
      <c r="H90" s="371"/>
      <c r="I90" s="369"/>
      <c r="J90" s="371"/>
      <c r="K90" s="371"/>
      <c r="L90" s="369"/>
      <c r="M90" s="347"/>
      <c r="N90" s="347"/>
      <c r="O90" s="369"/>
      <c r="P90" s="371"/>
      <c r="Q90" s="371"/>
      <c r="R90" s="369"/>
      <c r="S90" s="371"/>
      <c r="T90" s="371"/>
      <c r="U90" s="369"/>
      <c r="V90" s="371"/>
      <c r="W90" s="371"/>
      <c r="X90" s="369"/>
      <c r="Y90" s="371"/>
      <c r="Z90" s="371"/>
      <c r="AA90" s="369"/>
      <c r="AB90" s="371"/>
      <c r="AC90" s="359"/>
      <c r="AD90" s="369"/>
      <c r="AE90" s="244"/>
      <c r="AF90" s="244"/>
      <c r="AG90" s="369"/>
      <c r="AH90" s="371"/>
      <c r="AI90" s="371"/>
      <c r="AJ90" s="369"/>
      <c r="AK90" s="371"/>
      <c r="AL90" s="371"/>
      <c r="AM90" s="369"/>
      <c r="AN90" s="371"/>
      <c r="AO90" s="371"/>
      <c r="AP90" s="371"/>
      <c r="AQ90" s="371"/>
      <c r="AR90" s="371"/>
      <c r="AS90" s="371"/>
      <c r="AT90" s="355">
        <f t="shared" si="2"/>
        <v>0</v>
      </c>
      <c r="AU90" s="367">
        <v>675</v>
      </c>
      <c r="AV90" s="366">
        <f t="shared" si="3"/>
        <v>0</v>
      </c>
    </row>
    <row r="91" spans="1:48" ht="59.25">
      <c r="A91" s="249" t="s">
        <v>51</v>
      </c>
      <c r="B91" s="5"/>
      <c r="C91" s="108" t="s">
        <v>221</v>
      </c>
      <c r="D91" s="372"/>
      <c r="E91" s="372"/>
      <c r="F91" s="369"/>
      <c r="G91" s="372"/>
      <c r="H91" s="372"/>
      <c r="I91" s="369"/>
      <c r="J91" s="372"/>
      <c r="K91" s="372"/>
      <c r="L91" s="369"/>
      <c r="M91" s="345"/>
      <c r="N91" s="345"/>
      <c r="O91" s="369"/>
      <c r="P91" s="372"/>
      <c r="Q91" s="372"/>
      <c r="R91" s="369"/>
      <c r="S91" s="372"/>
      <c r="T91" s="372"/>
      <c r="U91" s="369"/>
      <c r="V91" s="372"/>
      <c r="W91" s="372"/>
      <c r="X91" s="369"/>
      <c r="Y91" s="372"/>
      <c r="Z91" s="372"/>
      <c r="AA91" s="369"/>
      <c r="AB91" s="372"/>
      <c r="AC91" s="360"/>
      <c r="AD91" s="369"/>
      <c r="AE91" s="243"/>
      <c r="AF91" s="243"/>
      <c r="AG91" s="369"/>
      <c r="AH91" s="372"/>
      <c r="AI91" s="372"/>
      <c r="AJ91" s="369"/>
      <c r="AK91" s="372"/>
      <c r="AL91" s="372"/>
      <c r="AM91" s="369"/>
      <c r="AN91" s="372"/>
      <c r="AO91" s="372">
        <f>AN91*AN27</f>
        <v>0</v>
      </c>
      <c r="AP91" s="372"/>
      <c r="AQ91" s="372"/>
      <c r="AR91" s="372"/>
      <c r="AS91" s="372"/>
      <c r="AT91" s="354">
        <f t="shared" si="2"/>
        <v>0</v>
      </c>
      <c r="AU91" s="368">
        <v>555</v>
      </c>
      <c r="AV91" s="366">
        <f t="shared" si="3"/>
        <v>0</v>
      </c>
    </row>
    <row r="92" spans="1:48" ht="60">
      <c r="A92" s="249" t="s">
        <v>172</v>
      </c>
      <c r="B92" s="5"/>
      <c r="C92" s="108" t="s">
        <v>221</v>
      </c>
      <c r="D92" s="373">
        <v>3.5E-4</v>
      </c>
      <c r="E92" s="372">
        <f>D92*D27</f>
        <v>9.1000000000000004E-3</v>
      </c>
      <c r="F92" s="369"/>
      <c r="G92" s="372">
        <v>4.0000000000000002E-4</v>
      </c>
      <c r="H92" s="372">
        <f>G92*G27</f>
        <v>1.0400000000000001E-2</v>
      </c>
      <c r="I92" s="369"/>
      <c r="J92" s="372"/>
      <c r="K92" s="372"/>
      <c r="L92" s="369"/>
      <c r="M92" s="372"/>
      <c r="N92" s="372"/>
      <c r="O92" s="369"/>
      <c r="P92" s="372"/>
      <c r="Q92" s="372"/>
      <c r="R92" s="369"/>
      <c r="S92" s="372"/>
      <c r="T92" s="372"/>
      <c r="U92" s="369"/>
      <c r="V92" s="373"/>
      <c r="W92" s="372"/>
      <c r="X92" s="369"/>
      <c r="Y92" s="372"/>
      <c r="Z92" s="372"/>
      <c r="AA92" s="369"/>
      <c r="AB92" s="372">
        <v>5.0000000000000001E-4</v>
      </c>
      <c r="AC92" s="360">
        <f>AB92*AB27</f>
        <v>4.2500000000000003E-2</v>
      </c>
      <c r="AD92" s="369"/>
      <c r="AE92" s="446">
        <v>1.3500000000000001E-3</v>
      </c>
      <c r="AF92" s="446">
        <f>AE92*AE27</f>
        <v>0.11475</v>
      </c>
      <c r="AG92" s="369"/>
      <c r="AH92" s="372">
        <v>1E-4</v>
      </c>
      <c r="AI92" s="372">
        <f>AH92*AH27</f>
        <v>8.5000000000000006E-3</v>
      </c>
      <c r="AJ92" s="369"/>
      <c r="AK92" s="372"/>
      <c r="AL92" s="372"/>
      <c r="AM92" s="369"/>
      <c r="AN92" s="373"/>
      <c r="AO92" s="372"/>
      <c r="AP92" s="372"/>
      <c r="AQ92" s="372"/>
      <c r="AR92" s="372"/>
      <c r="AS92" s="372"/>
      <c r="AT92" s="356">
        <f t="shared" si="2"/>
        <v>0.18525000000000003</v>
      </c>
      <c r="AU92" s="368">
        <v>18</v>
      </c>
      <c r="AV92" s="363">
        <f t="shared" si="3"/>
        <v>3.3345000000000002</v>
      </c>
    </row>
    <row r="93" spans="1:48" ht="78.75" customHeight="1">
      <c r="A93" s="249" t="s">
        <v>261</v>
      </c>
      <c r="B93" s="5"/>
      <c r="C93" s="108" t="s">
        <v>221</v>
      </c>
      <c r="D93" s="372"/>
      <c r="E93" s="372"/>
      <c r="F93" s="369"/>
      <c r="G93" s="372"/>
      <c r="H93" s="372"/>
      <c r="I93" s="369"/>
      <c r="J93" s="372"/>
      <c r="K93" s="372"/>
      <c r="L93" s="369"/>
      <c r="M93" s="372"/>
      <c r="N93" s="372"/>
      <c r="O93" s="369"/>
      <c r="P93" s="372"/>
      <c r="Q93" s="372"/>
      <c r="R93" s="369"/>
      <c r="S93" s="372"/>
      <c r="T93" s="372"/>
      <c r="U93" s="369"/>
      <c r="V93" s="372"/>
      <c r="W93" s="372"/>
      <c r="X93" s="369"/>
      <c r="Y93" s="372"/>
      <c r="Z93" s="372"/>
      <c r="AA93" s="369"/>
      <c r="AB93" s="372"/>
      <c r="AC93" s="360"/>
      <c r="AD93" s="369"/>
      <c r="AE93" s="243"/>
      <c r="AF93" s="243"/>
      <c r="AG93" s="369"/>
      <c r="AH93" s="372"/>
      <c r="AI93" s="372"/>
      <c r="AJ93" s="369"/>
      <c r="AK93" s="372"/>
      <c r="AL93" s="372"/>
      <c r="AM93" s="369"/>
      <c r="AN93" s="372"/>
      <c r="AO93" s="372"/>
      <c r="AP93" s="372"/>
      <c r="AQ93" s="372"/>
      <c r="AR93" s="372"/>
      <c r="AS93" s="372"/>
      <c r="AT93" s="358">
        <f t="shared" si="2"/>
        <v>0</v>
      </c>
      <c r="AU93" s="368"/>
      <c r="AV93" s="363">
        <f t="shared" si="3"/>
        <v>0</v>
      </c>
    </row>
    <row r="94" spans="1:48" ht="75" customHeight="1">
      <c r="A94" s="249" t="s">
        <v>253</v>
      </c>
      <c r="B94" s="5"/>
      <c r="C94" s="108" t="s">
        <v>221</v>
      </c>
      <c r="D94" s="372"/>
      <c r="E94" s="372"/>
      <c r="F94" s="369"/>
      <c r="G94" s="372"/>
      <c r="H94" s="372"/>
      <c r="I94" s="369"/>
      <c r="J94" s="372"/>
      <c r="K94" s="372"/>
      <c r="L94" s="369"/>
      <c r="M94" s="372"/>
      <c r="N94" s="372"/>
      <c r="O94" s="369"/>
      <c r="P94" s="372"/>
      <c r="Q94" s="372"/>
      <c r="R94" s="369"/>
      <c r="S94" s="372"/>
      <c r="T94" s="372"/>
      <c r="U94" s="369"/>
      <c r="V94" s="372"/>
      <c r="W94" s="372"/>
      <c r="X94" s="369"/>
      <c r="Y94" s="372"/>
      <c r="Z94" s="372"/>
      <c r="AA94" s="369"/>
      <c r="AB94" s="374">
        <v>2.5000000000000001E-5</v>
      </c>
      <c r="AC94" s="360">
        <f>AB94*AB27</f>
        <v>2.1250000000000002E-3</v>
      </c>
      <c r="AD94" s="369"/>
      <c r="AE94" s="243"/>
      <c r="AF94" s="243"/>
      <c r="AG94" s="369"/>
      <c r="AH94" s="372">
        <v>3.0000000000000001E-5</v>
      </c>
      <c r="AI94" s="372">
        <f>AH94*AH27</f>
        <v>2.5500000000000002E-3</v>
      </c>
      <c r="AJ94" s="369"/>
      <c r="AK94" s="372"/>
      <c r="AL94" s="372"/>
      <c r="AM94" s="369"/>
      <c r="AN94" s="373"/>
      <c r="AO94" s="372"/>
      <c r="AP94" s="372"/>
      <c r="AQ94" s="372"/>
      <c r="AR94" s="372"/>
      <c r="AS94" s="372"/>
      <c r="AT94" s="357">
        <f t="shared" si="2"/>
        <v>4.6750000000000003E-3</v>
      </c>
      <c r="AU94" s="368">
        <v>720</v>
      </c>
      <c r="AV94" s="363">
        <f t="shared" si="3"/>
        <v>3.3660000000000001</v>
      </c>
    </row>
    <row r="95" spans="1:48" ht="81.75" customHeight="1">
      <c r="A95" s="249" t="s">
        <v>357</v>
      </c>
      <c r="B95" s="5"/>
      <c r="C95" s="108" t="s">
        <v>221</v>
      </c>
      <c r="D95" s="372"/>
      <c r="E95" s="372"/>
      <c r="F95" s="369"/>
      <c r="G95" s="372"/>
      <c r="H95" s="372"/>
      <c r="I95" s="369"/>
      <c r="J95" s="372"/>
      <c r="K95" s="372"/>
      <c r="L95" s="369"/>
      <c r="M95" s="372"/>
      <c r="N95" s="372"/>
      <c r="O95" s="369"/>
      <c r="P95" s="372"/>
      <c r="Q95" s="372"/>
      <c r="R95" s="369"/>
      <c r="S95" s="372"/>
      <c r="T95" s="372"/>
      <c r="U95" s="369"/>
      <c r="V95" s="372"/>
      <c r="W95" s="372"/>
      <c r="X95" s="369"/>
      <c r="Y95" s="372"/>
      <c r="Z95" s="372"/>
      <c r="AA95" s="369"/>
      <c r="AB95" s="372">
        <v>1.6E-2</v>
      </c>
      <c r="AC95" s="360">
        <f>AB95*AB27</f>
        <v>1.36</v>
      </c>
      <c r="AD95" s="369"/>
      <c r="AE95" s="243"/>
      <c r="AF95" s="243"/>
      <c r="AG95" s="369"/>
      <c r="AH95" s="372">
        <v>7.2870000000000004E-2</v>
      </c>
      <c r="AI95" s="372">
        <f>AH95*AH27</f>
        <v>6.1939500000000001</v>
      </c>
      <c r="AJ95" s="369"/>
      <c r="AK95" s="372"/>
      <c r="AL95" s="372"/>
      <c r="AM95" s="369"/>
      <c r="AN95" s="375"/>
      <c r="AO95" s="372"/>
      <c r="AP95" s="372"/>
      <c r="AQ95" s="372"/>
      <c r="AR95" s="372"/>
      <c r="AS95" s="372"/>
      <c r="AT95" s="356">
        <f t="shared" si="2"/>
        <v>7.5539500000000004</v>
      </c>
      <c r="AU95" s="368">
        <v>37.5</v>
      </c>
      <c r="AV95" s="363">
        <f t="shared" si="3"/>
        <v>283.27312499999999</v>
      </c>
    </row>
    <row r="96" spans="1:48" ht="75" customHeight="1">
      <c r="A96" s="249" t="s">
        <v>281</v>
      </c>
      <c r="B96" s="5"/>
      <c r="C96" s="108" t="s">
        <v>221</v>
      </c>
      <c r="D96" s="372"/>
      <c r="E96" s="372"/>
      <c r="F96" s="369"/>
      <c r="G96" s="372"/>
      <c r="H96" s="372"/>
      <c r="I96" s="369"/>
      <c r="J96" s="372"/>
      <c r="K96" s="372"/>
      <c r="L96" s="369"/>
      <c r="M96" s="372"/>
      <c r="N96" s="372"/>
      <c r="O96" s="369"/>
      <c r="P96" s="372"/>
      <c r="Q96" s="372"/>
      <c r="R96" s="369"/>
      <c r="S96" s="372"/>
      <c r="T96" s="372"/>
      <c r="U96" s="369"/>
      <c r="V96" s="372"/>
      <c r="W96" s="372"/>
      <c r="X96" s="369"/>
      <c r="Y96" s="372"/>
      <c r="Z96" s="372"/>
      <c r="AA96" s="369"/>
      <c r="AB96" s="372">
        <v>1E-3</v>
      </c>
      <c r="AC96" s="360">
        <f>AB96*AB27</f>
        <v>8.5000000000000006E-2</v>
      </c>
      <c r="AD96" s="369"/>
      <c r="AE96" s="243"/>
      <c r="AF96" s="243"/>
      <c r="AG96" s="369"/>
      <c r="AH96" s="372"/>
      <c r="AI96" s="372"/>
      <c r="AJ96" s="369"/>
      <c r="AK96" s="372"/>
      <c r="AL96" s="372"/>
      <c r="AM96" s="369"/>
      <c r="AN96" s="375"/>
      <c r="AO96" s="372"/>
      <c r="AP96" s="372"/>
      <c r="AQ96" s="372"/>
      <c r="AR96" s="372"/>
      <c r="AS96" s="372"/>
      <c r="AT96" s="357">
        <f t="shared" si="2"/>
        <v>8.5000000000000006E-2</v>
      </c>
      <c r="AU96" s="368">
        <v>810</v>
      </c>
      <c r="AV96" s="363">
        <f t="shared" si="3"/>
        <v>68.850000000000009</v>
      </c>
    </row>
    <row r="97" spans="1:48" ht="75" customHeight="1">
      <c r="A97" s="249" t="s">
        <v>262</v>
      </c>
      <c r="B97" s="5"/>
      <c r="C97" s="108" t="s">
        <v>221</v>
      </c>
      <c r="D97" s="375">
        <v>1.66E-3</v>
      </c>
      <c r="E97" s="372">
        <f>D97*D27</f>
        <v>4.3160000000000004E-2</v>
      </c>
      <c r="F97" s="369"/>
      <c r="G97" s="372"/>
      <c r="H97" s="372"/>
      <c r="I97" s="369"/>
      <c r="J97" s="372"/>
      <c r="K97" s="372"/>
      <c r="L97" s="369"/>
      <c r="M97" s="372"/>
      <c r="N97" s="372"/>
      <c r="O97" s="369"/>
      <c r="P97" s="373"/>
      <c r="Q97" s="372"/>
      <c r="R97" s="369"/>
      <c r="S97" s="372"/>
      <c r="T97" s="372"/>
      <c r="U97" s="369"/>
      <c r="V97" s="372"/>
      <c r="W97" s="372"/>
      <c r="X97" s="369"/>
      <c r="Y97" s="372"/>
      <c r="Z97" s="372"/>
      <c r="AA97" s="369"/>
      <c r="AB97" s="372"/>
      <c r="AC97" s="360"/>
      <c r="AD97" s="369"/>
      <c r="AE97" s="243"/>
      <c r="AF97" s="243"/>
      <c r="AG97" s="369"/>
      <c r="AH97" s="372"/>
      <c r="AI97" s="372"/>
      <c r="AJ97" s="369"/>
      <c r="AK97" s="372"/>
      <c r="AL97" s="372"/>
      <c r="AM97" s="369"/>
      <c r="AN97" s="375"/>
      <c r="AO97" s="372"/>
      <c r="AP97" s="372"/>
      <c r="AQ97" s="372"/>
      <c r="AR97" s="372"/>
      <c r="AS97" s="372"/>
      <c r="AT97" s="358">
        <f t="shared" si="2"/>
        <v>4.3160000000000004E-2</v>
      </c>
      <c r="AU97" s="368">
        <v>225</v>
      </c>
      <c r="AV97" s="363">
        <f t="shared" si="3"/>
        <v>9.7110000000000003</v>
      </c>
    </row>
    <row r="98" spans="1:48" ht="60" customHeight="1">
      <c r="A98" s="251"/>
      <c r="B98" s="5"/>
      <c r="C98" s="5"/>
      <c r="D98" s="294"/>
      <c r="E98" s="294"/>
      <c r="F98" s="296">
        <f>SUM(F61:F97)+F53</f>
        <v>0</v>
      </c>
      <c r="G98" s="294"/>
      <c r="H98" s="294"/>
      <c r="I98" s="296">
        <f>SUM(I61:I97)+I53</f>
        <v>0</v>
      </c>
      <c r="J98" s="294"/>
      <c r="K98" s="294"/>
      <c r="L98" s="296">
        <f>SUM(L61:L97)+L53</f>
        <v>0</v>
      </c>
      <c r="M98" s="294"/>
      <c r="N98" s="294"/>
      <c r="O98" s="294">
        <f>SUM(O61:O97)+O53</f>
        <v>0</v>
      </c>
      <c r="P98" s="294"/>
      <c r="Q98" s="294"/>
      <c r="R98" s="296">
        <f>SUM(R61:R97)+R53</f>
        <v>0</v>
      </c>
      <c r="S98" s="294"/>
      <c r="T98" s="294"/>
      <c r="U98" s="296">
        <f>SUM(U61:U92)+U53</f>
        <v>0</v>
      </c>
      <c r="V98" s="294"/>
      <c r="W98" s="294"/>
      <c r="X98" s="296">
        <f>SUM(X61:X92)+X53</f>
        <v>0</v>
      </c>
      <c r="Y98" s="294"/>
      <c r="Z98" s="294"/>
      <c r="AA98" s="296">
        <f>SUM(AA61:AA92)+AA53</f>
        <v>0</v>
      </c>
      <c r="AB98" s="294"/>
      <c r="AC98" s="288"/>
      <c r="AD98" s="296">
        <f>SUM(AD61:AD97)+AD53</f>
        <v>0</v>
      </c>
      <c r="AE98" s="94"/>
      <c r="AF98" s="94"/>
      <c r="AG98" s="296">
        <f>SUM(AG61:AG97)+AG53</f>
        <v>0</v>
      </c>
      <c r="AH98" s="294"/>
      <c r="AI98" s="294"/>
      <c r="AJ98" s="294">
        <f>SUM(AJ61:AJ97)+AJ53</f>
        <v>0</v>
      </c>
      <c r="AK98" s="294"/>
      <c r="AL98" s="294"/>
      <c r="AM98" s="296">
        <f>SUM(AM61:AM97)+AM53</f>
        <v>0</v>
      </c>
      <c r="AN98" s="294"/>
      <c r="AO98" s="294"/>
      <c r="AP98" s="294"/>
      <c r="AQ98" s="294"/>
      <c r="AR98" s="294"/>
      <c r="AS98" s="294"/>
      <c r="AT98" s="293"/>
      <c r="AU98" s="89"/>
      <c r="AV98" s="96"/>
    </row>
    <row r="99" spans="1:48" ht="60">
      <c r="A99" s="29"/>
      <c r="B99" s="5"/>
      <c r="C99" s="5"/>
      <c r="D99" s="5"/>
      <c r="E99" s="5"/>
      <c r="F99" s="108">
        <f>F98/D27</f>
        <v>0</v>
      </c>
      <c r="G99" s="108"/>
      <c r="H99" s="108"/>
      <c r="I99" s="108">
        <f>I98/G27</f>
        <v>0</v>
      </c>
      <c r="J99" s="108"/>
      <c r="K99" s="108"/>
      <c r="L99" s="108">
        <f>L98/J27</f>
        <v>0</v>
      </c>
      <c r="M99" s="108"/>
      <c r="N99" s="108"/>
      <c r="O99" s="108">
        <f>O98/M27</f>
        <v>0</v>
      </c>
      <c r="P99" s="108"/>
      <c r="Q99" s="108"/>
      <c r="R99" s="94">
        <f>R98/P27</f>
        <v>0</v>
      </c>
      <c r="S99" s="108"/>
      <c r="T99" s="108"/>
      <c r="U99" s="94" t="e">
        <f>U98/S27</f>
        <v>#DIV/0!</v>
      </c>
      <c r="V99" s="108"/>
      <c r="W99" s="108"/>
      <c r="X99" s="108">
        <f>X98/V27</f>
        <v>0</v>
      </c>
      <c r="Y99" s="108"/>
      <c r="Z99" s="108"/>
      <c r="AA99" s="108">
        <f>AA98/Y27</f>
        <v>0</v>
      </c>
      <c r="AB99" s="108"/>
      <c r="AC99" s="109"/>
      <c r="AD99" s="108">
        <f>AD98/AB27</f>
        <v>0</v>
      </c>
      <c r="AE99" s="108"/>
      <c r="AF99" s="108"/>
      <c r="AG99" s="94">
        <f>AG98/AE27</f>
        <v>0</v>
      </c>
      <c r="AH99" s="108"/>
      <c r="AI99" s="108"/>
      <c r="AJ99" s="94">
        <f>AJ98/AH27</f>
        <v>0</v>
      </c>
      <c r="AK99" s="108"/>
      <c r="AL99" s="108"/>
      <c r="AM99" s="108">
        <f>AM98/AK27</f>
        <v>0</v>
      </c>
      <c r="AN99" s="108"/>
      <c r="AO99" s="108"/>
      <c r="AP99" s="108"/>
      <c r="AQ99" s="5"/>
      <c r="AR99" s="5"/>
      <c r="AS99" s="5"/>
      <c r="AT99" s="96"/>
      <c r="AU99" s="89"/>
      <c r="AV99" s="292">
        <f>SUM(AV29:AV97)</f>
        <v>14397.011845999999</v>
      </c>
    </row>
    <row r="100" spans="1:48">
      <c r="AM100" s="111"/>
    </row>
    <row r="101" spans="1:48" ht="33">
      <c r="A101" s="252" t="s">
        <v>74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3"/>
      <c r="Z101" s="252" t="s">
        <v>417</v>
      </c>
      <c r="AA101" s="254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</row>
    <row r="102" spans="1:48" ht="33">
      <c r="A102" s="252" t="s">
        <v>73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3"/>
      <c r="Z102" s="252" t="s">
        <v>54</v>
      </c>
      <c r="AA102" s="254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8" ht="33">
      <c r="A103" s="252" t="s">
        <v>443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3"/>
      <c r="Z103" s="252" t="s">
        <v>418</v>
      </c>
      <c r="AA103" s="254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8" ht="33">
      <c r="A104" s="252" t="s">
        <v>58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3"/>
      <c r="Z104" s="252" t="s">
        <v>54</v>
      </c>
      <c r="AA104" s="254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8" ht="33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8" ht="33">
      <c r="A106" s="253" t="s">
        <v>416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8" ht="33">
      <c r="A107" s="253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110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2021-10-15T10:18:59Z</cp:lastPrinted>
  <dcterms:created xsi:type="dcterms:W3CDTF">1998-12-08T10:37:05Z</dcterms:created>
  <dcterms:modified xsi:type="dcterms:W3CDTF">2021-10-19T08:54:52Z</dcterms:modified>
</cp:coreProperties>
</file>