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Лист2!$A$1:$N$69</definedName>
    <definedName name="_xlnm.Print_Area" localSheetId="4">Лист5!#REF!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N50" i="1"/>
  <c r="W88"/>
  <c r="W89" i="6"/>
  <c r="E56" i="2"/>
  <c r="E42"/>
  <c r="D41"/>
  <c r="J15" i="5"/>
  <c r="J14"/>
  <c r="K14" s="1"/>
  <c r="I11"/>
  <c r="I10"/>
  <c r="I9"/>
  <c r="I8"/>
  <c r="I7"/>
  <c r="J16" l="1"/>
  <c r="K15"/>
  <c r="I12"/>
  <c r="Q98" i="6"/>
  <c r="Q97"/>
  <c r="U95"/>
  <c r="Q95"/>
  <c r="U94"/>
  <c r="U93"/>
  <c r="Q93"/>
  <c r="T92"/>
  <c r="U92" s="1"/>
  <c r="U91"/>
  <c r="W90"/>
  <c r="U90"/>
  <c r="U89"/>
  <c r="U88"/>
  <c r="U87"/>
  <c r="Q87"/>
  <c r="U86"/>
  <c r="U85"/>
  <c r="U84"/>
  <c r="U83"/>
  <c r="U82"/>
  <c r="U81"/>
  <c r="U80"/>
  <c r="W79"/>
  <c r="U79"/>
  <c r="U78"/>
  <c r="U77"/>
  <c r="U76"/>
  <c r="U75"/>
  <c r="U74"/>
  <c r="U73"/>
  <c r="T72"/>
  <c r="U72" s="1"/>
  <c r="Q72"/>
  <c r="U71"/>
  <c r="U70"/>
  <c r="U69"/>
  <c r="U68"/>
  <c r="U67"/>
  <c r="U66"/>
  <c r="Q66"/>
  <c r="U65"/>
  <c r="U64"/>
  <c r="U63"/>
  <c r="U62"/>
  <c r="S58"/>
  <c r="P58"/>
  <c r="U53"/>
  <c r="Q53"/>
  <c r="U52"/>
  <c r="U51"/>
  <c r="U50"/>
  <c r="U49"/>
  <c r="U48"/>
  <c r="U47"/>
  <c r="U46"/>
  <c r="U45"/>
  <c r="Q45"/>
  <c r="U44"/>
  <c r="U43"/>
  <c r="Q43"/>
  <c r="U42"/>
  <c r="U41"/>
  <c r="W40"/>
  <c r="X40" s="1"/>
  <c r="U40"/>
  <c r="Q40"/>
  <c r="U39"/>
  <c r="U38"/>
  <c r="U37"/>
  <c r="U36"/>
  <c r="U35"/>
  <c r="U34"/>
  <c r="U33"/>
  <c r="U32"/>
  <c r="Q32"/>
  <c r="U31"/>
  <c r="U30"/>
  <c r="AF53"/>
  <c r="AD53"/>
  <c r="Z53"/>
  <c r="AA53" s="1"/>
  <c r="X53"/>
  <c r="O53"/>
  <c r="K53"/>
  <c r="L53" s="1"/>
  <c r="I53"/>
  <c r="F53"/>
  <c r="AD52"/>
  <c r="AA52"/>
  <c r="X52"/>
  <c r="O52"/>
  <c r="L52"/>
  <c r="I52"/>
  <c r="F52"/>
  <c r="E52"/>
  <c r="AD51"/>
  <c r="AA51"/>
  <c r="X51"/>
  <c r="O51"/>
  <c r="K51"/>
  <c r="L51" s="1"/>
  <c r="I51"/>
  <c r="F51"/>
  <c r="AD50"/>
  <c r="AA50"/>
  <c r="X50"/>
  <c r="O50"/>
  <c r="L50"/>
  <c r="I50"/>
  <c r="F50"/>
  <c r="AD49"/>
  <c r="AA49"/>
  <c r="X49"/>
  <c r="O49"/>
  <c r="L49"/>
  <c r="I49"/>
  <c r="F49"/>
  <c r="AD48"/>
  <c r="AA48"/>
  <c r="X48"/>
  <c r="O48"/>
  <c r="L48"/>
  <c r="I48"/>
  <c r="F48"/>
  <c r="AD47"/>
  <c r="AA47"/>
  <c r="X47"/>
  <c r="O47"/>
  <c r="L47"/>
  <c r="I47"/>
  <c r="F47"/>
  <c r="AD46"/>
  <c r="AA46"/>
  <c r="X46"/>
  <c r="O46"/>
  <c r="K46"/>
  <c r="L46" s="1"/>
  <c r="I46"/>
  <c r="F46"/>
  <c r="AD45"/>
  <c r="AA45"/>
  <c r="X45"/>
  <c r="O45"/>
  <c r="L45"/>
  <c r="I45"/>
  <c r="F45"/>
  <c r="AD44"/>
  <c r="AA44"/>
  <c r="X44"/>
  <c r="O44"/>
  <c r="L44"/>
  <c r="I44"/>
  <c r="F44"/>
  <c r="AI43"/>
  <c r="AF43"/>
  <c r="AC43"/>
  <c r="AD43" s="1"/>
  <c r="Z43"/>
  <c r="AA43" s="1"/>
  <c r="X43"/>
  <c r="O43"/>
  <c r="L43"/>
  <c r="I43"/>
  <c r="F43"/>
  <c r="AD42"/>
  <c r="AA42"/>
  <c r="X42"/>
  <c r="O42"/>
  <c r="L42"/>
  <c r="I42"/>
  <c r="F42"/>
  <c r="AD41"/>
  <c r="AA41"/>
  <c r="X41"/>
  <c r="O41"/>
  <c r="L41"/>
  <c r="I41"/>
  <c r="F41"/>
  <c r="AI40"/>
  <c r="AD40"/>
  <c r="AA40"/>
  <c r="O40"/>
  <c r="K40"/>
  <c r="L40" s="1"/>
  <c r="H40"/>
  <c r="I40" s="1"/>
  <c r="E40"/>
  <c r="F40" s="1"/>
  <c r="AD39"/>
  <c r="AA39"/>
  <c r="X39"/>
  <c r="O39"/>
  <c r="L39"/>
  <c r="I39"/>
  <c r="F39"/>
  <c r="AD38"/>
  <c r="AA38"/>
  <c r="X38"/>
  <c r="O38"/>
  <c r="L38"/>
  <c r="I38"/>
  <c r="F38"/>
  <c r="AD37"/>
  <c r="AA37"/>
  <c r="X37"/>
  <c r="O37"/>
  <c r="L37"/>
  <c r="I37"/>
  <c r="F37"/>
  <c r="AD36"/>
  <c r="AA36"/>
  <c r="X36"/>
  <c r="O36"/>
  <c r="L36"/>
  <c r="H36"/>
  <c r="I36" s="1"/>
  <c r="F36"/>
  <c r="AD35"/>
  <c r="AA35"/>
  <c r="X35"/>
  <c r="O35"/>
  <c r="L35"/>
  <c r="I35"/>
  <c r="F35"/>
  <c r="AD34"/>
  <c r="AA34"/>
  <c r="X34"/>
  <c r="L34"/>
  <c r="I34"/>
  <c r="F34"/>
  <c r="AD33"/>
  <c r="AA33"/>
  <c r="X33"/>
  <c r="O33"/>
  <c r="L33"/>
  <c r="I33"/>
  <c r="F33"/>
  <c r="AD32"/>
  <c r="AA32"/>
  <c r="X32"/>
  <c r="O32"/>
  <c r="L32"/>
  <c r="I32"/>
  <c r="F32"/>
  <c r="AF31"/>
  <c r="AD31"/>
  <c r="AA31"/>
  <c r="X31"/>
  <c r="O31"/>
  <c r="L31"/>
  <c r="I31"/>
  <c r="F31"/>
  <c r="AF30"/>
  <c r="AD30"/>
  <c r="AA30"/>
  <c r="X30"/>
  <c r="O30"/>
  <c r="L30"/>
  <c r="I30"/>
  <c r="F30"/>
  <c r="Q97" i="7"/>
  <c r="AC96"/>
  <c r="Q96"/>
  <c r="AF94"/>
  <c r="AC94"/>
  <c r="AA94"/>
  <c r="U94"/>
  <c r="Q94"/>
  <c r="O94"/>
  <c r="L94"/>
  <c r="AA93"/>
  <c r="U93"/>
  <c r="O93"/>
  <c r="L93"/>
  <c r="F93"/>
  <c r="AI92"/>
  <c r="AF92"/>
  <c r="AD92"/>
  <c r="AC92"/>
  <c r="AA92"/>
  <c r="Z92"/>
  <c r="X92"/>
  <c r="U92"/>
  <c r="Q92"/>
  <c r="O92"/>
  <c r="L92"/>
  <c r="K92"/>
  <c r="I92"/>
  <c r="E92"/>
  <c r="F92" s="1"/>
  <c r="AD91"/>
  <c r="AA91"/>
  <c r="X91"/>
  <c r="T91"/>
  <c r="U91" s="1"/>
  <c r="O91"/>
  <c r="L91"/>
  <c r="I91"/>
  <c r="F91"/>
  <c r="AD90"/>
  <c r="AA90"/>
  <c r="X90"/>
  <c r="U90"/>
  <c r="O90"/>
  <c r="L90"/>
  <c r="I90"/>
  <c r="F90"/>
  <c r="AL89"/>
  <c r="AD89"/>
  <c r="AA89"/>
  <c r="W89"/>
  <c r="X89" s="1"/>
  <c r="U89"/>
  <c r="O89"/>
  <c r="L89"/>
  <c r="I89"/>
  <c r="F89"/>
  <c r="AL88"/>
  <c r="AD88"/>
  <c r="AA88"/>
  <c r="X88"/>
  <c r="U88"/>
  <c r="O88"/>
  <c r="L88"/>
  <c r="I88"/>
  <c r="F88"/>
  <c r="AD87"/>
  <c r="AA87"/>
  <c r="Z87"/>
  <c r="X87"/>
  <c r="U87"/>
  <c r="O87"/>
  <c r="K87"/>
  <c r="L87" s="1"/>
  <c r="I87"/>
  <c r="F87"/>
  <c r="AF86"/>
  <c r="AD86"/>
  <c r="AA86"/>
  <c r="X86"/>
  <c r="U86"/>
  <c r="Q86"/>
  <c r="O86"/>
  <c r="L86"/>
  <c r="I86"/>
  <c r="F86"/>
  <c r="AD85"/>
  <c r="AA85"/>
  <c r="X85"/>
  <c r="U85"/>
  <c r="O85"/>
  <c r="L85"/>
  <c r="I85"/>
  <c r="F85"/>
  <c r="AD84"/>
  <c r="AA84"/>
  <c r="X84"/>
  <c r="U84"/>
  <c r="O84"/>
  <c r="L84"/>
  <c r="I84"/>
  <c r="F84"/>
  <c r="AF83"/>
  <c r="AC83"/>
  <c r="AD83" s="1"/>
  <c r="AA83"/>
  <c r="X83"/>
  <c r="U83"/>
  <c r="O83"/>
  <c r="L83"/>
  <c r="I83"/>
  <c r="F83"/>
  <c r="AF82"/>
  <c r="AC82"/>
  <c r="AD82" s="1"/>
  <c r="AA82"/>
  <c r="X82"/>
  <c r="U82"/>
  <c r="O82"/>
  <c r="L82"/>
  <c r="I82"/>
  <c r="F82"/>
  <c r="AO81"/>
  <c r="AD81"/>
  <c r="AA81"/>
  <c r="X81"/>
  <c r="U81"/>
  <c r="O81"/>
  <c r="L81"/>
  <c r="I81"/>
  <c r="F81"/>
  <c r="AI80"/>
  <c r="AC80"/>
  <c r="AD80" s="1"/>
  <c r="AA80"/>
  <c r="X80"/>
  <c r="U80"/>
  <c r="O80"/>
  <c r="L80"/>
  <c r="I80"/>
  <c r="F80"/>
  <c r="AD79"/>
  <c r="AA79"/>
  <c r="X79"/>
  <c r="U79"/>
  <c r="O79"/>
  <c r="L79"/>
  <c r="I79"/>
  <c r="F79"/>
  <c r="AD78"/>
  <c r="AA78"/>
  <c r="X78"/>
  <c r="W78"/>
  <c r="U78"/>
  <c r="O78"/>
  <c r="L78"/>
  <c r="I78"/>
  <c r="F78"/>
  <c r="AD77"/>
  <c r="AA77"/>
  <c r="X77"/>
  <c r="U77"/>
  <c r="O77"/>
  <c r="L77"/>
  <c r="I77"/>
  <c r="F77"/>
  <c r="AO76"/>
  <c r="AD76"/>
  <c r="AA76"/>
  <c r="X76"/>
  <c r="U76"/>
  <c r="O76"/>
  <c r="L76"/>
  <c r="I76"/>
  <c r="F76"/>
  <c r="AD75"/>
  <c r="AA75"/>
  <c r="X75"/>
  <c r="U75"/>
  <c r="O75"/>
  <c r="L75"/>
  <c r="I75"/>
  <c r="F75"/>
  <c r="AD74"/>
  <c r="AA74"/>
  <c r="X74"/>
  <c r="U74"/>
  <c r="O74"/>
  <c r="L74"/>
  <c r="I74"/>
  <c r="F74"/>
  <c r="AD73"/>
  <c r="Z73"/>
  <c r="AA73" s="1"/>
  <c r="X73"/>
  <c r="U73"/>
  <c r="O73"/>
  <c r="L73"/>
  <c r="I73"/>
  <c r="F73"/>
  <c r="AD72"/>
  <c r="AA72"/>
  <c r="X72"/>
  <c r="U72"/>
  <c r="O72"/>
  <c r="L72"/>
  <c r="I72"/>
  <c r="F72"/>
  <c r="AO71"/>
  <c r="AD71"/>
  <c r="Z71"/>
  <c r="AA71" s="1"/>
  <c r="X71"/>
  <c r="T71"/>
  <c r="U71" s="1"/>
  <c r="Q71"/>
  <c r="O71"/>
  <c r="K71"/>
  <c r="L71" s="1"/>
  <c r="I71"/>
  <c r="E71"/>
  <c r="F71" s="1"/>
  <c r="AD70"/>
  <c r="AA70"/>
  <c r="X70"/>
  <c r="U70"/>
  <c r="O70"/>
  <c r="L70"/>
  <c r="I70"/>
  <c r="F70"/>
  <c r="AD69"/>
  <c r="AA69"/>
  <c r="X69"/>
  <c r="U69"/>
  <c r="O69"/>
  <c r="L69"/>
  <c r="I69"/>
  <c r="F69"/>
  <c r="AD68"/>
  <c r="AA68"/>
  <c r="X68"/>
  <c r="U68"/>
  <c r="O68"/>
  <c r="L68"/>
  <c r="I68"/>
  <c r="F68"/>
  <c r="AI67"/>
  <c r="AD67"/>
  <c r="AA67"/>
  <c r="X67"/>
  <c r="U67"/>
  <c r="O67"/>
  <c r="L67"/>
  <c r="I67"/>
  <c r="F67"/>
  <c r="AD66"/>
  <c r="AA66"/>
  <c r="X66"/>
  <c r="U66"/>
  <c r="O66"/>
  <c r="L66"/>
  <c r="I66"/>
  <c r="F66"/>
  <c r="AD65"/>
  <c r="AA65"/>
  <c r="X65"/>
  <c r="U65"/>
  <c r="Q65"/>
  <c r="O65"/>
  <c r="L65"/>
  <c r="I65"/>
  <c r="F65"/>
  <c r="AD64"/>
  <c r="AA64"/>
  <c r="X64"/>
  <c r="U64"/>
  <c r="O64"/>
  <c r="L64"/>
  <c r="I64"/>
  <c r="F64"/>
  <c r="E64"/>
  <c r="AD63"/>
  <c r="AA63"/>
  <c r="X63"/>
  <c r="U63"/>
  <c r="O63"/>
  <c r="L63"/>
  <c r="I63"/>
  <c r="F63"/>
  <c r="AD62"/>
  <c r="AA62"/>
  <c r="X62"/>
  <c r="U62"/>
  <c r="O62"/>
  <c r="L62"/>
  <c r="I62"/>
  <c r="F62"/>
  <c r="AD61"/>
  <c r="AA61"/>
  <c r="X61"/>
  <c r="U61"/>
  <c r="O61"/>
  <c r="L61"/>
  <c r="I61"/>
  <c r="F61"/>
  <c r="AN57"/>
  <c r="AK57"/>
  <c r="AH57"/>
  <c r="AE57"/>
  <c r="AB57"/>
  <c r="Y57"/>
  <c r="S57"/>
  <c r="P57"/>
  <c r="M57"/>
  <c r="J57"/>
  <c r="G57"/>
  <c r="D57"/>
  <c r="AF52"/>
  <c r="AD52"/>
  <c r="AA52"/>
  <c r="Z52"/>
  <c r="X52"/>
  <c r="U52"/>
  <c r="Q52"/>
  <c r="O52"/>
  <c r="L52"/>
  <c r="K52"/>
  <c r="I52"/>
  <c r="F52"/>
  <c r="AD51"/>
  <c r="AA51"/>
  <c r="X51"/>
  <c r="U51"/>
  <c r="O51"/>
  <c r="L51"/>
  <c r="I51"/>
  <c r="E51"/>
  <c r="F51" s="1"/>
  <c r="AD50"/>
  <c r="AA50"/>
  <c r="X50"/>
  <c r="U50"/>
  <c r="O50"/>
  <c r="K50"/>
  <c r="L50" s="1"/>
  <c r="I50"/>
  <c r="F50"/>
  <c r="AD49"/>
  <c r="AA49"/>
  <c r="X49"/>
  <c r="U49"/>
  <c r="O49"/>
  <c r="L49"/>
  <c r="I49"/>
  <c r="F49"/>
  <c r="AD48"/>
  <c r="AA48"/>
  <c r="X48"/>
  <c r="U48"/>
  <c r="O48"/>
  <c r="L48"/>
  <c r="I48"/>
  <c r="F48"/>
  <c r="AD47"/>
  <c r="AA47"/>
  <c r="X47"/>
  <c r="U47"/>
  <c r="O47"/>
  <c r="L47"/>
  <c r="I47"/>
  <c r="F47"/>
  <c r="AD46"/>
  <c r="AA46"/>
  <c r="X46"/>
  <c r="U46"/>
  <c r="O46"/>
  <c r="L46"/>
  <c r="I46"/>
  <c r="F46"/>
  <c r="AD45"/>
  <c r="AA45"/>
  <c r="X45"/>
  <c r="U45"/>
  <c r="O45"/>
  <c r="K45"/>
  <c r="L45" s="1"/>
  <c r="I45"/>
  <c r="F45"/>
  <c r="AD44"/>
  <c r="AA44"/>
  <c r="X44"/>
  <c r="U44"/>
  <c r="Q44"/>
  <c r="O44"/>
  <c r="L44"/>
  <c r="I44"/>
  <c r="F44"/>
  <c r="AD43"/>
  <c r="AA43"/>
  <c r="X43"/>
  <c r="U43"/>
  <c r="O43"/>
  <c r="L43"/>
  <c r="I43"/>
  <c r="F43"/>
  <c r="AI42"/>
  <c r="AF42"/>
  <c r="AD42"/>
  <c r="AC42"/>
  <c r="AA42"/>
  <c r="Z42"/>
  <c r="X42"/>
  <c r="U42"/>
  <c r="Q42"/>
  <c r="O42"/>
  <c r="L42"/>
  <c r="I42"/>
  <c r="F42"/>
  <c r="AD41"/>
  <c r="AA41"/>
  <c r="X41"/>
  <c r="U41"/>
  <c r="O41"/>
  <c r="L41"/>
  <c r="I41"/>
  <c r="F41"/>
  <c r="AD40"/>
  <c r="AA40"/>
  <c r="X40"/>
  <c r="U40"/>
  <c r="O40"/>
  <c r="L40"/>
  <c r="I40"/>
  <c r="F40"/>
  <c r="AI39"/>
  <c r="AD39"/>
  <c r="AA39"/>
  <c r="X39"/>
  <c r="W39"/>
  <c r="U39"/>
  <c r="Q39"/>
  <c r="O39"/>
  <c r="K39"/>
  <c r="L39" s="1"/>
  <c r="H39"/>
  <c r="I39" s="1"/>
  <c r="E39"/>
  <c r="F39" s="1"/>
  <c r="AD38"/>
  <c r="AA38"/>
  <c r="X38"/>
  <c r="U38"/>
  <c r="O38"/>
  <c r="L38"/>
  <c r="I38"/>
  <c r="F38"/>
  <c r="AD37"/>
  <c r="AA37"/>
  <c r="X37"/>
  <c r="U37"/>
  <c r="O37"/>
  <c r="L37"/>
  <c r="I37"/>
  <c r="F37"/>
  <c r="AD36"/>
  <c r="AA36"/>
  <c r="X36"/>
  <c r="U36"/>
  <c r="O36"/>
  <c r="L36"/>
  <c r="I36"/>
  <c r="F36"/>
  <c r="AD35"/>
  <c r="AA35"/>
  <c r="X35"/>
  <c r="U35"/>
  <c r="O35"/>
  <c r="L35"/>
  <c r="H35"/>
  <c r="I35" s="1"/>
  <c r="F35"/>
  <c r="AD34"/>
  <c r="AA34"/>
  <c r="X34"/>
  <c r="U34"/>
  <c r="O34"/>
  <c r="L34"/>
  <c r="I34"/>
  <c r="F34"/>
  <c r="AD33"/>
  <c r="AA33"/>
  <c r="X33"/>
  <c r="U33"/>
  <c r="L33"/>
  <c r="I33"/>
  <c r="F33"/>
  <c r="AD32"/>
  <c r="AA32"/>
  <c r="X32"/>
  <c r="U32"/>
  <c r="O32"/>
  <c r="L32"/>
  <c r="I32"/>
  <c r="F32"/>
  <c r="AD31"/>
  <c r="AA31"/>
  <c r="X31"/>
  <c r="U31"/>
  <c r="Q31"/>
  <c r="O31"/>
  <c r="L31"/>
  <c r="I31"/>
  <c r="F31"/>
  <c r="AF30"/>
  <c r="AD30"/>
  <c r="AA30"/>
  <c r="X30"/>
  <c r="U30"/>
  <c r="O30"/>
  <c r="L30"/>
  <c r="I30"/>
  <c r="F30"/>
  <c r="AF29"/>
  <c r="AD29"/>
  <c r="AA29"/>
  <c r="X29"/>
  <c r="U29"/>
  <c r="O29"/>
  <c r="L29"/>
  <c r="I29"/>
  <c r="F29"/>
  <c r="W89" i="1"/>
  <c r="W78"/>
  <c r="Q44"/>
  <c r="Q39"/>
  <c r="Q65"/>
  <c r="AI80"/>
  <c r="AI42"/>
  <c r="AF29"/>
  <c r="D55" i="2" l="1"/>
  <c r="M4" i="5" l="1"/>
  <c r="M3"/>
  <c r="K4"/>
  <c r="K3"/>
  <c r="K2"/>
  <c r="M5" l="1"/>
  <c r="K5"/>
  <c r="AF94" i="1" l="1"/>
  <c r="AI92"/>
  <c r="AF92"/>
  <c r="AL89"/>
  <c r="AL88"/>
  <c r="AF86"/>
  <c r="AF83"/>
  <c r="AF82"/>
  <c r="AO81"/>
  <c r="AO76"/>
  <c r="AO71"/>
  <c r="AI67"/>
  <c r="AN57"/>
  <c r="AK57"/>
  <c r="AH57"/>
  <c r="AE57"/>
  <c r="AF52"/>
  <c r="AF42"/>
  <c r="AI39"/>
  <c r="AF30"/>
  <c r="N15"/>
  <c r="N14"/>
  <c r="N16"/>
  <c r="AJ99" i="6"/>
  <c r="AI90"/>
  <c r="AI89"/>
  <c r="AL82"/>
  <c r="AL77"/>
  <c r="AL72"/>
  <c r="AK58"/>
  <c r="AH58"/>
  <c r="AC98"/>
  <c r="AC97"/>
  <c r="AC95"/>
  <c r="AC93"/>
  <c r="AC88"/>
  <c r="AC87"/>
  <c r="AC86"/>
  <c r="AC85"/>
  <c r="AC84"/>
  <c r="AC83"/>
  <c r="AC72"/>
  <c r="AB58"/>
  <c r="N89" i="8"/>
  <c r="AI81" l="1"/>
  <c r="AI71"/>
  <c r="AI76"/>
  <c r="AF89"/>
  <c r="AF88"/>
  <c r="AC92" l="1"/>
  <c r="AC39"/>
  <c r="AC67"/>
  <c r="Z94"/>
  <c r="Z92"/>
  <c r="Z52"/>
  <c r="Z86"/>
  <c r="Z83"/>
  <c r="Z82"/>
  <c r="Z42"/>
  <c r="Z30"/>
  <c r="W31"/>
  <c r="W71"/>
  <c r="W92"/>
  <c r="W96"/>
  <c r="W94"/>
  <c r="W84"/>
  <c r="W85"/>
  <c r="W97"/>
  <c r="W86"/>
  <c r="W42"/>
  <c r="W87"/>
  <c r="W82"/>
  <c r="W83"/>
  <c r="T93"/>
  <c r="Q44"/>
  <c r="Q71"/>
  <c r="Q95"/>
  <c r="N77"/>
  <c r="N78"/>
  <c r="H79"/>
  <c r="E92"/>
  <c r="E44"/>
  <c r="E39"/>
  <c r="E50"/>
  <c r="AT50" s="1"/>
  <c r="D51" i="2" l="1"/>
  <c r="E52" s="1"/>
  <c r="D53"/>
  <c r="E54" s="1"/>
  <c r="D49"/>
  <c r="D47"/>
  <c r="E48" s="1"/>
  <c r="K92" i="1" l="1"/>
  <c r="K87"/>
  <c r="K71"/>
  <c r="K52"/>
  <c r="K50"/>
  <c r="K45"/>
  <c r="K39"/>
  <c r="AT50" l="1"/>
  <c r="Z73"/>
  <c r="N41" i="2" l="1"/>
  <c r="AT32" i="7" l="1"/>
  <c r="N47" i="2"/>
  <c r="N46"/>
  <c r="N45"/>
  <c r="N44"/>
  <c r="N43"/>
  <c r="N42"/>
  <c r="N59" l="1"/>
  <c r="W39" i="1" l="1"/>
  <c r="E51" l="1"/>
  <c r="E39"/>
  <c r="H39" l="1"/>
  <c r="H35"/>
  <c r="Q97" l="1"/>
  <c r="Q96"/>
  <c r="Q94"/>
  <c r="Q92"/>
  <c r="Q86"/>
  <c r="Q71"/>
  <c r="Q52"/>
  <c r="Q42"/>
  <c r="Q31"/>
  <c r="E92" l="1"/>
  <c r="E71"/>
  <c r="E64"/>
  <c r="T91" l="1"/>
  <c r="T71"/>
  <c r="AT97" l="1"/>
  <c r="AV97" s="1"/>
  <c r="AC96"/>
  <c r="AT96" s="1"/>
  <c r="AV96" s="1"/>
  <c r="AT95"/>
  <c r="AV95" s="1"/>
  <c r="AC94"/>
  <c r="AT94" s="1"/>
  <c r="AV94" s="1"/>
  <c r="AA94"/>
  <c r="U94"/>
  <c r="O94"/>
  <c r="L94"/>
  <c r="AT93"/>
  <c r="AV93" s="1"/>
  <c r="AA93"/>
  <c r="U93"/>
  <c r="O93"/>
  <c r="L93"/>
  <c r="F93"/>
  <c r="AC92"/>
  <c r="AD92" s="1"/>
  <c r="Z92"/>
  <c r="X92"/>
  <c r="U92"/>
  <c r="O92"/>
  <c r="L92"/>
  <c r="I92"/>
  <c r="F92"/>
  <c r="AT91"/>
  <c r="AV91" s="1"/>
  <c r="AD91"/>
  <c r="AA91"/>
  <c r="X91"/>
  <c r="U91"/>
  <c r="O91"/>
  <c r="L91"/>
  <c r="I91"/>
  <c r="F91"/>
  <c r="AT90"/>
  <c r="AV90" s="1"/>
  <c r="AD90"/>
  <c r="AA90"/>
  <c r="X90"/>
  <c r="U90"/>
  <c r="O90"/>
  <c r="L90"/>
  <c r="I90"/>
  <c r="F90"/>
  <c r="AT89"/>
  <c r="AV89" s="1"/>
  <c r="AD89"/>
  <c r="AA89"/>
  <c r="X89"/>
  <c r="U89"/>
  <c r="O89"/>
  <c r="L89"/>
  <c r="I89"/>
  <c r="F89"/>
  <c r="AD88"/>
  <c r="AA88"/>
  <c r="X88"/>
  <c r="U88"/>
  <c r="O88"/>
  <c r="L88"/>
  <c r="I88"/>
  <c r="F88"/>
  <c r="AD87"/>
  <c r="Z87"/>
  <c r="AT87" s="1"/>
  <c r="AV87" s="1"/>
  <c r="X87"/>
  <c r="U87"/>
  <c r="O87"/>
  <c r="L87"/>
  <c r="I87"/>
  <c r="F87"/>
  <c r="AT86"/>
  <c r="AV86" s="1"/>
  <c r="AD86"/>
  <c r="AA86"/>
  <c r="X86"/>
  <c r="U86"/>
  <c r="O86"/>
  <c r="L86"/>
  <c r="I86"/>
  <c r="F86"/>
  <c r="AT85"/>
  <c r="AV85" s="1"/>
  <c r="AD85"/>
  <c r="AA85"/>
  <c r="X85"/>
  <c r="U85"/>
  <c r="O85"/>
  <c r="L85"/>
  <c r="I85"/>
  <c r="F85"/>
  <c r="AT84"/>
  <c r="AV84" s="1"/>
  <c r="AD84"/>
  <c r="AA84"/>
  <c r="X84"/>
  <c r="U84"/>
  <c r="O84"/>
  <c r="L84"/>
  <c r="I84"/>
  <c r="F84"/>
  <c r="AC83"/>
  <c r="AA83"/>
  <c r="X83"/>
  <c r="U83"/>
  <c r="O83"/>
  <c r="L83"/>
  <c r="I83"/>
  <c r="F83"/>
  <c r="AC82"/>
  <c r="AA82"/>
  <c r="X82"/>
  <c r="U82"/>
  <c r="O82"/>
  <c r="L82"/>
  <c r="I82"/>
  <c r="F82"/>
  <c r="AT81"/>
  <c r="AV81" s="1"/>
  <c r="AD81"/>
  <c r="AA81"/>
  <c r="X81"/>
  <c r="U81"/>
  <c r="O81"/>
  <c r="L81"/>
  <c r="I81"/>
  <c r="F81"/>
  <c r="AC80"/>
  <c r="AT80" s="1"/>
  <c r="AV80" s="1"/>
  <c r="AA80"/>
  <c r="X80"/>
  <c r="U80"/>
  <c r="O80"/>
  <c r="L80"/>
  <c r="I80"/>
  <c r="F80"/>
  <c r="AT79"/>
  <c r="AV79" s="1"/>
  <c r="AD79"/>
  <c r="AA79"/>
  <c r="X79"/>
  <c r="U79"/>
  <c r="O79"/>
  <c r="L79"/>
  <c r="I79"/>
  <c r="F79"/>
  <c r="AT78"/>
  <c r="AV78" s="1"/>
  <c r="AD78"/>
  <c r="AA78"/>
  <c r="X78"/>
  <c r="U78"/>
  <c r="O78"/>
  <c r="L78"/>
  <c r="I78"/>
  <c r="F78"/>
  <c r="AT77"/>
  <c r="AV77" s="1"/>
  <c r="AD77"/>
  <c r="AA77"/>
  <c r="X77"/>
  <c r="U77"/>
  <c r="O77"/>
  <c r="L77"/>
  <c r="I77"/>
  <c r="F77"/>
  <c r="AT76"/>
  <c r="AV76" s="1"/>
  <c r="AD76"/>
  <c r="AA76"/>
  <c r="X76"/>
  <c r="U76"/>
  <c r="O76"/>
  <c r="L76"/>
  <c r="I76"/>
  <c r="F76"/>
  <c r="AT75"/>
  <c r="AV75" s="1"/>
  <c r="AD75"/>
  <c r="AA75"/>
  <c r="X75"/>
  <c r="U75"/>
  <c r="O75"/>
  <c r="L75"/>
  <c r="I75"/>
  <c r="F75"/>
  <c r="AT74"/>
  <c r="AV74" s="1"/>
  <c r="AD74"/>
  <c r="AA74"/>
  <c r="X74"/>
  <c r="U74"/>
  <c r="O74"/>
  <c r="L74"/>
  <c r="I74"/>
  <c r="F74"/>
  <c r="AD73"/>
  <c r="AT73"/>
  <c r="AV73" s="1"/>
  <c r="X73"/>
  <c r="U73"/>
  <c r="O73"/>
  <c r="L73"/>
  <c r="I73"/>
  <c r="F73"/>
  <c r="AT72"/>
  <c r="AV72" s="1"/>
  <c r="AD72"/>
  <c r="AA72"/>
  <c r="X72"/>
  <c r="U72"/>
  <c r="O72"/>
  <c r="L72"/>
  <c r="I72"/>
  <c r="F72"/>
  <c r="AD71"/>
  <c r="Z71"/>
  <c r="AA71" s="1"/>
  <c r="X71"/>
  <c r="U71"/>
  <c r="O71"/>
  <c r="L71"/>
  <c r="I71"/>
  <c r="F71"/>
  <c r="AT70"/>
  <c r="AV70" s="1"/>
  <c r="AD70"/>
  <c r="AA70"/>
  <c r="X70"/>
  <c r="U70"/>
  <c r="O70"/>
  <c r="L70"/>
  <c r="I70"/>
  <c r="F70"/>
  <c r="AT69"/>
  <c r="AV69" s="1"/>
  <c r="AD69"/>
  <c r="AA69"/>
  <c r="X69"/>
  <c r="U69"/>
  <c r="O69"/>
  <c r="L69"/>
  <c r="I69"/>
  <c r="F69"/>
  <c r="AT68"/>
  <c r="AV68" s="1"/>
  <c r="AD68"/>
  <c r="AA68"/>
  <c r="X68"/>
  <c r="U68"/>
  <c r="O68"/>
  <c r="L68"/>
  <c r="I68"/>
  <c r="F68"/>
  <c r="AT67"/>
  <c r="AV67" s="1"/>
  <c r="AD67"/>
  <c r="AA67"/>
  <c r="X67"/>
  <c r="U67"/>
  <c r="O67"/>
  <c r="L67"/>
  <c r="I67"/>
  <c r="F67"/>
  <c r="AT66"/>
  <c r="AV66" s="1"/>
  <c r="AD66"/>
  <c r="AA66"/>
  <c r="X66"/>
  <c r="U66"/>
  <c r="O66"/>
  <c r="L66"/>
  <c r="I66"/>
  <c r="F66"/>
  <c r="AT65"/>
  <c r="AV65" s="1"/>
  <c r="AD65"/>
  <c r="AA65"/>
  <c r="X65"/>
  <c r="U65"/>
  <c r="O65"/>
  <c r="L65"/>
  <c r="I65"/>
  <c r="F65"/>
  <c r="AT64"/>
  <c r="AV64" s="1"/>
  <c r="AD64"/>
  <c r="AA64"/>
  <c r="X64"/>
  <c r="U64"/>
  <c r="O64"/>
  <c r="L64"/>
  <c r="I64"/>
  <c r="F64"/>
  <c r="AT63"/>
  <c r="AV63" s="1"/>
  <c r="AD63"/>
  <c r="AA63"/>
  <c r="X63"/>
  <c r="U63"/>
  <c r="O63"/>
  <c r="L63"/>
  <c r="I63"/>
  <c r="F63"/>
  <c r="AT62"/>
  <c r="AV62" s="1"/>
  <c r="AD62"/>
  <c r="AA62"/>
  <c r="X62"/>
  <c r="U62"/>
  <c r="O62"/>
  <c r="L62"/>
  <c r="I62"/>
  <c r="F62"/>
  <c r="AT61"/>
  <c r="AV61" s="1"/>
  <c r="AD61"/>
  <c r="AA61"/>
  <c r="X61"/>
  <c r="U61"/>
  <c r="O61"/>
  <c r="L61"/>
  <c r="I61"/>
  <c r="F61"/>
  <c r="AB57"/>
  <c r="Y57"/>
  <c r="S57"/>
  <c r="P57"/>
  <c r="M57"/>
  <c r="J57"/>
  <c r="G57"/>
  <c r="D57"/>
  <c r="AD52"/>
  <c r="Z52"/>
  <c r="AT52" s="1"/>
  <c r="AV52" s="1"/>
  <c r="X52"/>
  <c r="U52"/>
  <c r="O52"/>
  <c r="L52"/>
  <c r="I52"/>
  <c r="F52"/>
  <c r="AT51"/>
  <c r="AV51" s="1"/>
  <c r="AD51"/>
  <c r="AA51"/>
  <c r="X51"/>
  <c r="U51"/>
  <c r="O51"/>
  <c r="L51"/>
  <c r="I51"/>
  <c r="F51"/>
  <c r="AV50"/>
  <c r="AD50"/>
  <c r="AA50"/>
  <c r="X50"/>
  <c r="U50"/>
  <c r="O50"/>
  <c r="L50"/>
  <c r="I50"/>
  <c r="F50"/>
  <c r="AT49"/>
  <c r="AV49" s="1"/>
  <c r="AD49"/>
  <c r="AA49"/>
  <c r="X49"/>
  <c r="U49"/>
  <c r="O49"/>
  <c r="L49"/>
  <c r="I49"/>
  <c r="F49"/>
  <c r="AT48"/>
  <c r="AV48" s="1"/>
  <c r="AD48"/>
  <c r="AA48"/>
  <c r="X48"/>
  <c r="U48"/>
  <c r="O48"/>
  <c r="L48"/>
  <c r="I48"/>
  <c r="F48"/>
  <c r="AT47"/>
  <c r="AV47" s="1"/>
  <c r="AD47"/>
  <c r="AA47"/>
  <c r="X47"/>
  <c r="U47"/>
  <c r="O47"/>
  <c r="L47"/>
  <c r="I47"/>
  <c r="F47"/>
  <c r="AT46"/>
  <c r="AV46" s="1"/>
  <c r="AD46"/>
  <c r="AA46"/>
  <c r="X46"/>
  <c r="U46"/>
  <c r="O46"/>
  <c r="L46"/>
  <c r="I46"/>
  <c r="F46"/>
  <c r="AT45"/>
  <c r="AV45" s="1"/>
  <c r="AD45"/>
  <c r="AA45"/>
  <c r="X45"/>
  <c r="U45"/>
  <c r="O45"/>
  <c r="L45"/>
  <c r="I45"/>
  <c r="F45"/>
  <c r="AT44"/>
  <c r="AV44" s="1"/>
  <c r="AD44"/>
  <c r="AA44"/>
  <c r="X44"/>
  <c r="U44"/>
  <c r="O44"/>
  <c r="L44"/>
  <c r="I44"/>
  <c r="F44"/>
  <c r="AT43"/>
  <c r="AV43" s="1"/>
  <c r="AD43"/>
  <c r="AA43"/>
  <c r="X43"/>
  <c r="U43"/>
  <c r="O43"/>
  <c r="L43"/>
  <c r="I43"/>
  <c r="F43"/>
  <c r="AC42"/>
  <c r="AD42" s="1"/>
  <c r="Z42"/>
  <c r="X42"/>
  <c r="U42"/>
  <c r="O42"/>
  <c r="L42"/>
  <c r="I42"/>
  <c r="F42"/>
  <c r="AT41"/>
  <c r="AV41" s="1"/>
  <c r="AD41"/>
  <c r="AA41"/>
  <c r="X41"/>
  <c r="U41"/>
  <c r="O41"/>
  <c r="L41"/>
  <c r="I41"/>
  <c r="F41"/>
  <c r="AT40"/>
  <c r="AV40" s="1"/>
  <c r="AD40"/>
  <c r="AA40"/>
  <c r="X40"/>
  <c r="U40"/>
  <c r="O40"/>
  <c r="L40"/>
  <c r="I40"/>
  <c r="F40"/>
  <c r="AT39"/>
  <c r="AV39" s="1"/>
  <c r="AD39"/>
  <c r="AA39"/>
  <c r="X39"/>
  <c r="U39"/>
  <c r="O39"/>
  <c r="L39"/>
  <c r="I39"/>
  <c r="F39"/>
  <c r="AT38"/>
  <c r="AV38" s="1"/>
  <c r="AD38"/>
  <c r="AA38"/>
  <c r="X38"/>
  <c r="U38"/>
  <c r="O38"/>
  <c r="L38"/>
  <c r="I38"/>
  <c r="F38"/>
  <c r="AT37"/>
  <c r="AV37" s="1"/>
  <c r="AD37"/>
  <c r="AA37"/>
  <c r="X37"/>
  <c r="U37"/>
  <c r="O37"/>
  <c r="L37"/>
  <c r="I37"/>
  <c r="F37"/>
  <c r="AT36"/>
  <c r="AV36" s="1"/>
  <c r="AD36"/>
  <c r="AA36"/>
  <c r="X36"/>
  <c r="U36"/>
  <c r="O36"/>
  <c r="L36"/>
  <c r="I36"/>
  <c r="F36"/>
  <c r="AT35"/>
  <c r="AV35" s="1"/>
  <c r="AD35"/>
  <c r="AA35"/>
  <c r="X35"/>
  <c r="U35"/>
  <c r="O35"/>
  <c r="L35"/>
  <c r="I35"/>
  <c r="F35"/>
  <c r="AT34"/>
  <c r="AV34" s="1"/>
  <c r="AD34"/>
  <c r="AA34"/>
  <c r="X34"/>
  <c r="U34"/>
  <c r="O34"/>
  <c r="L34"/>
  <c r="I34"/>
  <c r="F34"/>
  <c r="AT33"/>
  <c r="AV33" s="1"/>
  <c r="AD33"/>
  <c r="AA33"/>
  <c r="X33"/>
  <c r="U33"/>
  <c r="L33"/>
  <c r="I33"/>
  <c r="F33"/>
  <c r="AT32"/>
  <c r="AV32" s="1"/>
  <c r="AD32"/>
  <c r="AA32"/>
  <c r="X32"/>
  <c r="U32"/>
  <c r="O32"/>
  <c r="L32"/>
  <c r="I32"/>
  <c r="F32"/>
  <c r="AT31"/>
  <c r="AV31" s="1"/>
  <c r="AD31"/>
  <c r="AA31"/>
  <c r="X31"/>
  <c r="U31"/>
  <c r="O31"/>
  <c r="L31"/>
  <c r="I31"/>
  <c r="F31"/>
  <c r="AT30"/>
  <c r="AV30" s="1"/>
  <c r="AD30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99" i="6"/>
  <c r="O99"/>
  <c r="L99"/>
  <c r="I99"/>
  <c r="F99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F54"/>
  <c r="AT53"/>
  <c r="AV53" s="1"/>
  <c r="AT52"/>
  <c r="AV52" s="1"/>
  <c r="AT51"/>
  <c r="AV51" s="1"/>
  <c r="AT50"/>
  <c r="AV50" s="1"/>
  <c r="AT49"/>
  <c r="AV49" s="1"/>
  <c r="AT47"/>
  <c r="AV47" s="1"/>
  <c r="AT46"/>
  <c r="AV46" s="1"/>
  <c r="AT45"/>
  <c r="AV45" s="1"/>
  <c r="AT44"/>
  <c r="AV44" s="1"/>
  <c r="AT43"/>
  <c r="AV43" s="1"/>
  <c r="AT42"/>
  <c r="AV42" s="1"/>
  <c r="AT41"/>
  <c r="AV41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1"/>
  <c r="AV31" s="1"/>
  <c r="AT30"/>
  <c r="AV30" s="1"/>
  <c r="AT97" i="7"/>
  <c r="AV97" s="1"/>
  <c r="AT96"/>
  <c r="AV96" s="1"/>
  <c r="AT94"/>
  <c r="AV94" s="1"/>
  <c r="AT93"/>
  <c r="AV93" s="1"/>
  <c r="AT92"/>
  <c r="AV92" s="1"/>
  <c r="AT91"/>
  <c r="AV91" s="1"/>
  <c r="AT90"/>
  <c r="AV90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T52"/>
  <c r="AV52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V32"/>
  <c r="AT30"/>
  <c r="AV30" s="1"/>
  <c r="AT29"/>
  <c r="AV29" s="1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D29" i="1"/>
  <c r="AD53" s="1"/>
  <c r="AT42" i="8"/>
  <c r="AV42" s="1"/>
  <c r="AM53" i="7"/>
  <c r="AM98" s="1"/>
  <c r="AM99" s="1"/>
  <c r="I53" i="8"/>
  <c r="U53"/>
  <c r="U98" s="1"/>
  <c r="U99" s="1"/>
  <c r="I53" i="7"/>
  <c r="I98" s="1"/>
  <c r="I99" s="1"/>
  <c r="R54" i="6"/>
  <c r="R99" s="1"/>
  <c r="R100" s="1"/>
  <c r="U53" i="1"/>
  <c r="U98" s="1"/>
  <c r="U99" s="1"/>
  <c r="O53" i="8"/>
  <c r="AA53"/>
  <c r="AA98" s="1"/>
  <c r="AA99" s="1"/>
  <c r="AM53"/>
  <c r="R53"/>
  <c r="AT92"/>
  <c r="AV92" s="1"/>
  <c r="X54" i="6"/>
  <c r="AJ54"/>
  <c r="O53" i="1"/>
  <c r="O98" s="1"/>
  <c r="O99" s="1"/>
  <c r="AJ53"/>
  <c r="AJ98" s="1"/>
  <c r="AM53"/>
  <c r="X53" i="8"/>
  <c r="X98" s="1"/>
  <c r="X99" s="1"/>
  <c r="AJ53"/>
  <c r="O53" i="7"/>
  <c r="O98" s="1"/>
  <c r="O99" s="1"/>
  <c r="AA53"/>
  <c r="AA98" s="1"/>
  <c r="AA99" s="1"/>
  <c r="AJ53"/>
  <c r="AJ98" s="1"/>
  <c r="AJ99" s="1"/>
  <c r="AG54" i="6"/>
  <c r="AM54"/>
  <c r="AT84"/>
  <c r="AV84" s="1"/>
  <c r="L53" i="1"/>
  <c r="L98" s="1"/>
  <c r="L99" s="1"/>
  <c r="AT82"/>
  <c r="AV82" s="1"/>
  <c r="U54" i="6"/>
  <c r="U99" s="1"/>
  <c r="U100" s="1"/>
  <c r="AA42" i="1"/>
  <c r="AA87"/>
  <c r="F53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88" i="7"/>
  <c r="AV88" s="1"/>
  <c r="AT42"/>
  <c r="AV42" s="1"/>
  <c r="AT89"/>
  <c r="AV89" s="1"/>
  <c r="L53"/>
  <c r="L98" s="1"/>
  <c r="L99" s="1"/>
  <c r="AT71"/>
  <c r="AV71" s="1"/>
  <c r="AT44"/>
  <c r="AV44" s="1"/>
  <c r="AT44" i="8"/>
  <c r="AV44" s="1"/>
  <c r="L53"/>
  <c r="L98" s="1"/>
  <c r="L99" s="1"/>
  <c r="AT71" i="1"/>
  <c r="AV71" s="1"/>
  <c r="AA73"/>
  <c r="AD80"/>
  <c r="AA92"/>
  <c r="AD82"/>
  <c r="AD83"/>
  <c r="AT32" i="6"/>
  <c r="AV32" s="1"/>
  <c r="AT48"/>
  <c r="AV48" s="1"/>
  <c r="AG84"/>
  <c r="AT89"/>
  <c r="AV89" s="1"/>
  <c r="AT90"/>
  <c r="AV90" s="1"/>
  <c r="AT93"/>
  <c r="AV93" s="1"/>
  <c r="AT87"/>
  <c r="AV87" s="1"/>
  <c r="AD81"/>
  <c r="AT82" i="7"/>
  <c r="AV82" s="1"/>
  <c r="AT83"/>
  <c r="AV83" s="1"/>
  <c r="R53"/>
  <c r="R98" s="1"/>
  <c r="R99" s="1"/>
  <c r="AG53"/>
  <c r="AG98" s="1"/>
  <c r="AG99" s="1"/>
  <c r="AT95"/>
  <c r="AV95" s="1"/>
  <c r="AT31"/>
  <c r="AV31" s="1"/>
  <c r="F53"/>
  <c r="F98" s="1"/>
  <c r="F99" s="1"/>
  <c r="AT47" i="8"/>
  <c r="AV47" s="1"/>
  <c r="AT83"/>
  <c r="AV83" s="1"/>
  <c r="AG53"/>
  <c r="F53"/>
  <c r="AD53"/>
  <c r="AM99" i="1" l="1"/>
  <c r="AM98"/>
  <c r="AD53" i="7"/>
  <c r="AD98" s="1"/>
  <c r="AD99" s="1"/>
  <c r="AG53" i="1"/>
  <c r="AM99" i="6"/>
  <c r="AJ99" i="1"/>
  <c r="O98" i="8"/>
  <c r="O99" s="1"/>
  <c r="AA53" i="1"/>
  <c r="AA98" s="1"/>
  <c r="AA99" s="1"/>
  <c r="AM98" i="8"/>
  <c r="AM99" s="1"/>
  <c r="AG99" i="6"/>
  <c r="I98" i="8"/>
  <c r="I99" s="1"/>
  <c r="F98"/>
  <c r="F99" s="1"/>
  <c r="AV99" i="1"/>
  <c r="AD98" i="8"/>
  <c r="AD99" s="1"/>
  <c r="AJ98"/>
  <c r="AJ99" s="1"/>
  <c r="AD98" i="1"/>
  <c r="AD99" s="1"/>
  <c r="AD54" i="6"/>
  <c r="AD99" s="1"/>
  <c r="AV99"/>
  <c r="AV99" i="7"/>
  <c r="AG98" i="8"/>
  <c r="AG99" s="1"/>
  <c r="R98"/>
  <c r="R99" s="1"/>
  <c r="AV99"/>
  <c r="AG99" i="1" l="1"/>
  <c r="AG98"/>
  <c r="E50" i="2"/>
  <c r="D57" l="1"/>
  <c r="D54"/>
  <c r="N13" i="7"/>
  <c r="F54" i="2" l="1"/>
  <c r="F53"/>
  <c r="S13" i="7" s="1"/>
  <c r="D50" i="2" l="1"/>
  <c r="C48" l="1"/>
  <c r="D52"/>
  <c r="N13" i="8"/>
  <c r="N12"/>
  <c r="M17"/>
  <c r="M18" s="1"/>
  <c r="N18" l="1"/>
  <c r="C50" i="2"/>
  <c r="F50" s="1"/>
  <c r="F49"/>
  <c r="S13" i="8" s="1"/>
  <c r="F47" i="2"/>
  <c r="S12" i="8" s="1"/>
  <c r="D48" i="2"/>
  <c r="F48" s="1"/>
  <c r="S17" i="8" l="1"/>
  <c r="S18"/>
  <c r="E58" i="2" l="1"/>
  <c r="E44" l="1"/>
  <c r="E46"/>
  <c r="C45"/>
  <c r="C46" s="1"/>
  <c r="D45" l="1"/>
  <c r="F45" s="1"/>
  <c r="S13" i="1" s="1"/>
  <c r="C43" i="2" l="1"/>
  <c r="C44" s="1"/>
  <c r="N12" i="6" l="1"/>
  <c r="D43" i="2" l="1"/>
  <c r="F43" s="1"/>
  <c r="S12" i="6" s="1"/>
  <c r="M17" i="7" l="1"/>
  <c r="M18" s="1"/>
  <c r="N12"/>
  <c r="N18" l="1"/>
  <c r="S18" l="1"/>
  <c r="F52" i="2" l="1"/>
  <c r="M18" i="6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F51" i="2" l="1"/>
  <c r="S12" i="7" l="1"/>
  <c r="D56" i="2"/>
  <c r="F41"/>
  <c r="S12" i="1" l="1"/>
  <c r="F55" i="2"/>
  <c r="S13" i="6" s="1"/>
  <c r="D42" i="2"/>
  <c r="D44" l="1"/>
  <c r="F44" s="1"/>
  <c r="D46"/>
  <c r="F46" s="1"/>
  <c r="F42"/>
  <c r="S17" i="7"/>
  <c r="F57" i="2"/>
  <c r="D58"/>
  <c r="F58" s="1"/>
  <c r="F56"/>
  <c r="E59" l="1"/>
  <c r="S17" i="1"/>
  <c r="S15" s="1"/>
  <c r="S18" i="6"/>
  <c r="S14"/>
  <c r="S15" l="1"/>
  <c r="S18" i="1" l="1"/>
</calcChain>
</file>

<file path=xl/sharedStrings.xml><?xml version="1.0" encoding="utf-8"?>
<sst xmlns="http://schemas.openxmlformats.org/spreadsheetml/2006/main" count="1166" uniqueCount="353">
  <si>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</si>
  <si>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</si>
  <si>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</si>
  <si>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</si>
  <si>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</si>
  <si>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</si>
  <si>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</si>
  <si>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</si>
  <si>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</si>
  <si>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</si>
  <si>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</si>
  <si>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</si>
  <si>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</si>
  <si>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</si>
  <si>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</si>
  <si>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</si>
  <si>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</si>
  <si>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</si>
  <si>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</si>
  <si>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</si>
  <si>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</si>
  <si>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</si>
  <si>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</si>
  <si>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</si>
  <si>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</si>
  <si>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</si>
  <si>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</si>
  <si>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</si>
  <si>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</si>
  <si>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</si>
  <si>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</si>
  <si>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</si>
  <si>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</si>
  <si>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</si>
  <si>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</si>
  <si>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</si>
  <si>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</si>
  <si>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</si>
  <si>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</si>
  <si>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</si>
  <si>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</si>
  <si>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</si>
  <si>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</si>
  <si>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</si>
  <si>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</si>
  <si>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</si>
  <si>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</si>
  <si>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</si>
  <si>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</si>
  <si>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</si>
  <si>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Лук</t>
  </si>
  <si>
    <t>Морковь</t>
  </si>
  <si>
    <t>Хлеб пшеничный</t>
  </si>
  <si>
    <t>Чай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</si>
  <si>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</si>
  <si>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</si>
  <si>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</si>
  <si>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</si>
  <si>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</si>
  <si>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</si>
  <si>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</si>
  <si>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</si>
  <si>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</si>
  <si>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</si>
  <si>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</si>
  <si>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</si>
  <si>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</si>
  <si>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</si>
  <si>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</si>
  <si>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</si>
  <si>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</si>
  <si>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</si>
  <si>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</si>
  <si>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</si>
  <si>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</si>
  <si>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</si>
  <si>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</si>
  <si>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</si>
  <si>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</si>
  <si>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</si>
  <si>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</si>
  <si>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</si>
  <si>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</si>
  <si>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</si>
  <si>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</si>
  <si>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</si>
  <si>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</si>
  <si>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</si>
  <si>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</si>
  <si>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</si>
  <si>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</si>
  <si>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Структурное подразделение     Садовая , 84</t>
  </si>
  <si>
    <t>41885571</t>
  </si>
  <si>
    <t>Всего</t>
  </si>
  <si>
    <t xml:space="preserve">Врач  (диетсестра)            ______________     Е. А. Райкова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</si>
  <si>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</si>
  <si>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</si>
  <si>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</si>
  <si>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</si>
  <si>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</si>
  <si>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</si>
  <si>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</si>
  <si>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</si>
  <si>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</si>
  <si>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</si>
  <si>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</si>
  <si>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</si>
  <si>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</si>
  <si>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</si>
  <si>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</si>
  <si>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</si>
  <si>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</si>
  <si>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</si>
  <si>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</si>
  <si>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Зав. производ.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</si>
  <si>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</si>
  <si>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</si>
  <si>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</si>
  <si>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</si>
  <si>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</si>
  <si>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</si>
  <si>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</si>
  <si>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</si>
  <si>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</si>
  <si>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</si>
  <si>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</si>
  <si>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</si>
  <si>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</si>
  <si>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</si>
  <si>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</si>
  <si>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</si>
  <si>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</si>
  <si>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</si>
  <si>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</si>
  <si>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</si>
  <si>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</si>
  <si>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</si>
  <si>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</si>
  <si>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</si>
  <si>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</si>
  <si>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</si>
  <si>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</si>
  <si>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</si>
  <si>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</si>
  <si>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</si>
  <si>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</si>
  <si>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</si>
  <si>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</si>
  <si>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</si>
  <si>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</si>
  <si>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</si>
  <si>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</si>
  <si>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</si>
  <si>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</si>
  <si>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</si>
  <si>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</si>
  <si>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</si>
  <si>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</si>
  <si>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</si>
  <si>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</si>
  <si>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</si>
  <si>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</si>
  <si>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</si>
  <si>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</si>
  <si>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</si>
  <si>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</si>
  <si>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</si>
  <si>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</si>
  <si>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</si>
  <si>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</si>
  <si>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</si>
  <si>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</si>
  <si>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</si>
  <si>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</si>
  <si>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</si>
  <si>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</si>
  <si>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</si>
  <si>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</si>
  <si>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</si>
  <si>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</si>
  <si>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</si>
  <si>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</si>
  <si>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</si>
  <si>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</si>
  <si>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</si>
  <si>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</si>
  <si>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</si>
  <si>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</si>
  <si>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</si>
  <si>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</si>
  <si>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</si>
  <si>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</si>
  <si>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</si>
  <si>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</si>
  <si>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</si>
  <si>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</si>
  <si>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</si>
  <si>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дрожжи</t>
  </si>
  <si>
    <t>Горох</t>
  </si>
  <si>
    <t>Хлеб ржаной</t>
  </si>
  <si>
    <t>кг</t>
  </si>
  <si>
    <t>Л</t>
  </si>
  <si>
    <t>шт</t>
  </si>
  <si>
    <t xml:space="preserve"> </t>
  </si>
  <si>
    <t xml:space="preserve">Чай с сахаром </t>
  </si>
  <si>
    <t>Молоко сгущенное</t>
  </si>
  <si>
    <t>Сок</t>
  </si>
  <si>
    <t>______________________ Е. В. Неведрова</t>
  </si>
  <si>
    <t>Дети ОВЗ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</si>
  <si>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</si>
  <si>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</si>
  <si>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</si>
  <si>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</si>
  <si>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</si>
  <si>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Блины с сахаром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</si>
  <si>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</si>
  <si>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</si>
  <si>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</si>
  <si>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</si>
  <si>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</si>
  <si>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</si>
  <si>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</si>
  <si>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</si>
  <si>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</si>
  <si>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</si>
  <si>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</si>
  <si>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</si>
  <si>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</si>
  <si>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</si>
  <si>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помидор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</si>
  <si>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</si>
  <si>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</si>
  <si>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</si>
  <si>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                     </t>
  </si>
  <si>
    <t>ОВЗ-завтрак</t>
  </si>
  <si>
    <t>ОВЗ-обед</t>
  </si>
  <si>
    <t xml:space="preserve"> ОВЗ-завтрак</t>
  </si>
  <si>
    <t xml:space="preserve">Кофе </t>
  </si>
  <si>
    <t xml:space="preserve">Свинина </t>
  </si>
  <si>
    <t>блинчики п/ф</t>
  </si>
  <si>
    <t>Картофель в вакууме</t>
  </si>
  <si>
    <t>2021</t>
  </si>
  <si>
    <t>Банан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</si>
  <si>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</si>
  <si>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</si>
  <si>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</si>
  <si>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</si>
  <si>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</si>
  <si>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</si>
  <si>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</si>
  <si>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</si>
  <si>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</si>
  <si>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</si>
  <si>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</si>
  <si>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</si>
  <si>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</si>
  <si>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</si>
  <si>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</si>
  <si>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</si>
  <si>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</si>
  <si>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2,16/0,81/14,73/75,6
1,14/0,22/7,44/36,26</t>
  </si>
  <si>
    <t>Помидоры порционные</t>
  </si>
  <si>
    <t>25/25</t>
  </si>
  <si>
    <t>0,2/0/11/44,8</t>
  </si>
  <si>
    <t>119/120</t>
  </si>
  <si>
    <t>Омлет натуральный</t>
  </si>
  <si>
    <t>Батон пшеничный/ржаной</t>
  </si>
  <si>
    <t>Кокао с молоком</t>
  </si>
  <si>
    <t>Суп томатный с курицей ,фсалью и овощами</t>
  </si>
  <si>
    <t>Мясо тушенное</t>
  </si>
  <si>
    <t>Спагетти отварное с маслом</t>
  </si>
  <si>
    <t>Хлеб пшеничный/ржаой</t>
  </si>
  <si>
    <t>Батон ржаной</t>
  </si>
  <si>
    <t>Кокао-порошок</t>
  </si>
  <si>
    <t>Фасоль консервированная</t>
  </si>
  <si>
    <t>Перец болгарский</t>
  </si>
  <si>
    <t>чеснок свежий</t>
  </si>
  <si>
    <t>виноград</t>
  </si>
  <si>
    <t>2</t>
  </si>
  <si>
    <t>3</t>
  </si>
  <si>
    <t>Соль (кг)</t>
  </si>
  <si>
    <t>4</t>
  </si>
  <si>
    <t>Сахар-песок (кг)</t>
  </si>
  <si>
    <t>Вода (л)</t>
  </si>
  <si>
    <t>6</t>
  </si>
  <si>
    <t>смородина красная</t>
  </si>
  <si>
    <t>______________________ и.с. Торопова</t>
  </si>
  <si>
    <t>Компот яблоко - смородина</t>
  </si>
  <si>
    <t>яблоко с/м</t>
  </si>
  <si>
    <t>филе кур</t>
  </si>
  <si>
    <t>Ответственный исполнитель _________ И.С.Торопова</t>
  </si>
  <si>
    <t xml:space="preserve">Повар            ______________    И.С.Торопова </t>
  </si>
  <si>
    <t>Кладовщик    ______________   И.С.Торопова</t>
  </si>
  <si>
    <t xml:space="preserve">        на "  08  " октября 2021 г.</t>
  </si>
  <si>
    <t>08.10.21</t>
  </si>
  <si>
    <t>"  08 " октября  2021 г.</t>
  </si>
  <si>
    <t xml:space="preserve"> Меню-требование на выдачу продуктов питания  N 6</t>
  </si>
  <si>
    <t>Материально ответственное лицо  И.С.Торопова</t>
  </si>
  <si>
    <t>081021</t>
  </si>
  <si>
    <t>08</t>
  </si>
  <si>
    <t>октября</t>
  </si>
  <si>
    <t>мясо тушеное</t>
  </si>
  <si>
    <t>спагетти</t>
  </si>
  <si>
    <t xml:space="preserve">Компот </t>
  </si>
  <si>
    <t>хлеб пшен/ ржан</t>
  </si>
  <si>
    <t>И.С.Торопова</t>
  </si>
  <si>
    <t>десять тысяч девятнадцать</t>
  </si>
  <si>
    <t>гуляш</t>
  </si>
  <si>
    <t>чай с сахаром</t>
  </si>
  <si>
    <t>картофель запеченый</t>
  </si>
  <si>
    <t>45/25</t>
  </si>
  <si>
    <t>200/5</t>
  </si>
  <si>
    <t>3,45/5,4/18/135,15</t>
  </si>
  <si>
    <t>Наименование блюда: Чай черный с  сахаром порц.200 (расчёт на 1 порц.)</t>
  </si>
  <si>
    <t>Чай черный заварной (кг)</t>
  </si>
  <si>
    <t>)</t>
  </si>
  <si>
    <t>каша пшенная мол с/м</t>
  </si>
  <si>
    <t>батон/ ржаной</t>
  </si>
  <si>
    <t>Компот из кураги</t>
  </si>
  <si>
    <t>курага</t>
  </si>
  <si>
    <t>лимон к-та</t>
  </si>
  <si>
    <t xml:space="preserve">        на "  09  " октября 2021 г.</t>
  </si>
  <si>
    <t>09.10.21</t>
  </si>
  <si>
    <t>"  09 " октября  2021 г.</t>
  </si>
  <si>
    <t>______________________ О.С.Ануфриева</t>
  </si>
  <si>
    <t>_____________________Л.Н.Зеленина</t>
  </si>
  <si>
    <t>Молоко цельное</t>
  </si>
  <si>
    <t>Структурное подразделение     дзержинского,29</t>
  </si>
  <si>
    <t>Врач  (диетсестра)            ______________     О.С.Ануфриева</t>
  </si>
  <si>
    <t>Структурное подразделение     дзержинского ,29</t>
  </si>
  <si>
    <t>Врач  (диетсестра)            ______________    О.С.Ануфриева</t>
  </si>
  <si>
    <t>на"23октября2021г</t>
  </si>
  <si>
    <t>каша манная молочная с/м</t>
  </si>
  <si>
    <t>хлеб пшен/ржан</t>
  </si>
  <si>
    <t>яйцо отварное</t>
  </si>
  <si>
    <t>каша манная</t>
  </si>
  <si>
    <t>манка</t>
  </si>
  <si>
    <t>молоко</t>
  </si>
  <si>
    <t>соль</t>
  </si>
  <si>
    <t>сахар</t>
  </si>
  <si>
    <t>масло слив</t>
  </si>
  <si>
    <t>Яйцо куриное Д 1 (шт)</t>
  </si>
  <si>
    <t>5    9</t>
  </si>
  <si>
    <t>10  11</t>
  </si>
  <si>
    <t>каша манная мол с/м</t>
  </si>
  <si>
    <t>пшеничный/ ржаной</t>
  </si>
  <si>
    <t xml:space="preserve">        на " 23 " октября 2021 г.</t>
  </si>
  <si>
    <t xml:space="preserve"> Меню-требование на выдачу продуктов питания  N 19</t>
  </si>
  <si>
    <t>231021</t>
  </si>
  <si>
    <t>" 23 "октября  2021 г.</t>
  </si>
  <si>
    <t xml:space="preserve">        на " 23  " октября 2021 г.</t>
  </si>
  <si>
    <t xml:space="preserve"> Меню-требование на выдачу продуктов питания  N19</t>
  </si>
  <si>
    <t>" 23" октября  2021 г.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</si>
</sst>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1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10"/>
      <name val="Pragmatica"/>
    </font>
    <font>
      <sz val="8"/>
      <name val="Arial"/>
      <family val="2"/>
      <charset val="204"/>
    </font>
    <font>
      <b/>
      <sz val="24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20"/>
      <name val="Arial Cyr"/>
      <family val="2"/>
      <charset val="204"/>
    </font>
    <font>
      <sz val="2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</cellStyleXfs>
  <cellXfs count="8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7" fillId="0" borderId="3" xfId="0" applyFont="1" applyBorder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4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0" fontId="20" fillId="0" borderId="30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7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3" fillId="0" borderId="33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164" fontId="53" fillId="0" borderId="44" xfId="0" applyNumberFormat="1" applyFont="1" applyBorder="1" applyAlignment="1">
      <alignment horizontal="center"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3" fillId="0" borderId="44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8" fillId="0" borderId="3" xfId="0" applyNumberFormat="1" applyFont="1" applyBorder="1"/>
    <xf numFmtId="1" fontId="58" fillId="0" borderId="3" xfId="0" applyNumberFormat="1" applyFont="1" applyBorder="1"/>
    <xf numFmtId="2" fontId="58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8" fillId="0" borderId="5" xfId="0" applyNumberFormat="1" applyFont="1" applyBorder="1"/>
    <xf numFmtId="0" fontId="59" fillId="0" borderId="5" xfId="0" applyFont="1" applyBorder="1"/>
    <xf numFmtId="0" fontId="59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59" fillId="0" borderId="1" xfId="0" applyFont="1" applyBorder="1"/>
    <xf numFmtId="0" fontId="59" fillId="0" borderId="4" xfId="0" applyFont="1" applyBorder="1"/>
    <xf numFmtId="0" fontId="59" fillId="0" borderId="6" xfId="0" applyFont="1" applyBorder="1"/>
    <xf numFmtId="0" fontId="59" fillId="0" borderId="2" xfId="0" applyFont="1" applyBorder="1"/>
    <xf numFmtId="165" fontId="59" fillId="0" borderId="2" xfId="0" applyNumberFormat="1" applyFont="1" applyBorder="1"/>
    <xf numFmtId="167" fontId="59" fillId="0" borderId="2" xfId="0" applyNumberFormat="1" applyFont="1" applyBorder="1"/>
    <xf numFmtId="166" fontId="59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50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58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25" fillId="0" borderId="29" xfId="0" applyFont="1" applyBorder="1"/>
    <xf numFmtId="0" fontId="53" fillId="0" borderId="44" xfId="0" applyFont="1" applyBorder="1" applyAlignment="1">
      <alignment vertical="center" wrapText="1"/>
    </xf>
    <xf numFmtId="0" fontId="60" fillId="0" borderId="28" xfId="0" applyFont="1" applyBorder="1" applyAlignment="1">
      <alignment horizontal="center" vertical="center" wrapText="1"/>
    </xf>
    <xf numFmtId="0" fontId="27" fillId="0" borderId="29" xfId="0" applyFont="1" applyBorder="1"/>
    <xf numFmtId="0" fontId="61" fillId="0" borderId="2" xfId="0" applyFont="1" applyBorder="1"/>
    <xf numFmtId="0" fontId="61" fillId="0" borderId="6" xfId="0" applyFont="1" applyBorder="1"/>
    <xf numFmtId="0" fontId="53" fillId="2" borderId="44" xfId="0" applyFont="1" applyFill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43" fillId="0" borderId="2" xfId="0" applyFont="1" applyBorder="1"/>
    <xf numFmtId="0" fontId="53" fillId="0" borderId="2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43" fillId="0" borderId="6" xfId="0" applyFont="1" applyBorder="1"/>
    <xf numFmtId="12" fontId="20" fillId="0" borderId="29" xfId="0" applyNumberFormat="1" applyFont="1" applyBorder="1" applyAlignment="1">
      <alignment horizontal="center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164" fontId="53" fillId="0" borderId="17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9" xfId="0" applyFont="1" applyFill="1" applyBorder="1" applyAlignment="1"/>
    <xf numFmtId="0" fontId="54" fillId="0" borderId="39" xfId="0" applyFont="1" applyFill="1" applyBorder="1" applyAlignment="1"/>
    <xf numFmtId="0" fontId="54" fillId="0" borderId="50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1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4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12" fillId="0" borderId="0" xfId="0" applyFont="1" applyFill="1"/>
    <xf numFmtId="0" fontId="54" fillId="0" borderId="0" xfId="0" applyFont="1" applyFill="1" applyAlignment="1"/>
    <xf numFmtId="0" fontId="0" fillId="0" borderId="0" xfId="0" applyFill="1"/>
    <xf numFmtId="0" fontId="53" fillId="0" borderId="0" xfId="0" applyFont="1" applyFill="1" applyBorder="1" applyAlignment="1">
      <alignment horizontal="center" vertical="center" wrapText="1"/>
    </xf>
    <xf numFmtId="0" fontId="0" fillId="0" borderId="65" xfId="0" applyFill="1" applyBorder="1"/>
    <xf numFmtId="0" fontId="0" fillId="0" borderId="0" xfId="0" applyFill="1" applyBorder="1"/>
    <xf numFmtId="0" fontId="64" fillId="0" borderId="0" xfId="0" applyFont="1"/>
    <xf numFmtId="2" fontId="26" fillId="0" borderId="3" xfId="0" applyNumberFormat="1" applyFont="1" applyBorder="1"/>
    <xf numFmtId="2" fontId="66" fillId="0" borderId="3" xfId="0" applyNumberFormat="1" applyFont="1" applyBorder="1"/>
    <xf numFmtId="0" fontId="61" fillId="0" borderId="6" xfId="0" applyFont="1" applyBorder="1" applyAlignment="1">
      <alignment horizontal="center" vertical="center"/>
    </xf>
    <xf numFmtId="0" fontId="61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1" fillId="0" borderId="6" xfId="0" applyFont="1" applyBorder="1" applyAlignment="1">
      <alignment horizontal="left" wrapText="1"/>
    </xf>
    <xf numFmtId="0" fontId="21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61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1" fillId="0" borderId="3" xfId="0" applyFont="1" applyBorder="1"/>
    <xf numFmtId="0" fontId="61" fillId="0" borderId="5" xfId="0" applyFont="1" applyBorder="1"/>
    <xf numFmtId="0" fontId="61" fillId="0" borderId="4" xfId="0" applyFont="1" applyBorder="1"/>
    <xf numFmtId="167" fontId="61" fillId="0" borderId="2" xfId="0" applyNumberFormat="1" applyFont="1" applyBorder="1"/>
    <xf numFmtId="0" fontId="68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wrapText="1"/>
    </xf>
    <xf numFmtId="2" fontId="68" fillId="0" borderId="5" xfId="0" applyNumberFormat="1" applyFont="1" applyBorder="1" applyAlignment="1">
      <alignment horizontal="right" vertical="center"/>
    </xf>
    <xf numFmtId="0" fontId="65" fillId="0" borderId="5" xfId="8" applyFont="1" applyBorder="1" applyAlignment="1">
      <alignment horizontal="center" vertical="center"/>
    </xf>
    <xf numFmtId="0" fontId="65" fillId="0" borderId="5" xfId="8" applyFont="1" applyBorder="1" applyAlignment="1">
      <alignment wrapText="1"/>
    </xf>
    <xf numFmtId="168" fontId="65" fillId="0" borderId="5" xfId="8" applyNumberFormat="1" applyFont="1" applyBorder="1" applyAlignment="1">
      <alignment horizontal="right" vertical="center"/>
    </xf>
    <xf numFmtId="0" fontId="65" fillId="0" borderId="5" xfId="8" applyFont="1" applyBorder="1" applyAlignment="1">
      <alignment horizontal="right" vertical="center"/>
    </xf>
    <xf numFmtId="2" fontId="65" fillId="0" borderId="5" xfId="8" applyNumberFormat="1" applyFont="1" applyBorder="1" applyAlignment="1">
      <alignment horizontal="right" vertical="center"/>
    </xf>
    <xf numFmtId="168" fontId="68" fillId="0" borderId="5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horizontal="right" vertical="center"/>
    </xf>
    <xf numFmtId="165" fontId="68" fillId="0" borderId="5" xfId="0" applyNumberFormat="1" applyFont="1" applyBorder="1" applyAlignment="1">
      <alignment horizontal="right" vertical="center"/>
    </xf>
    <xf numFmtId="167" fontId="65" fillId="0" borderId="5" xfId="8" applyNumberFormat="1" applyFont="1" applyBorder="1" applyAlignment="1">
      <alignment horizontal="right" vertical="center"/>
    </xf>
    <xf numFmtId="167" fontId="64" fillId="0" borderId="0" xfId="0" applyNumberFormat="1" applyFont="1"/>
    <xf numFmtId="0" fontId="69" fillId="0" borderId="2" xfId="0" applyFont="1" applyBorder="1"/>
    <xf numFmtId="0" fontId="69" fillId="0" borderId="1" xfId="0" applyFont="1" applyBorder="1"/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27" fillId="0" borderId="4" xfId="0" applyFont="1" applyBorder="1"/>
    <xf numFmtId="0" fontId="27" fillId="0" borderId="31" xfId="0" applyFont="1" applyBorder="1"/>
    <xf numFmtId="12" fontId="27" fillId="0" borderId="29" xfId="0" applyNumberFormat="1" applyFont="1" applyBorder="1" applyAlignment="1">
      <alignment horizontal="center"/>
    </xf>
    <xf numFmtId="164" fontId="27" fillId="0" borderId="29" xfId="0" applyNumberFormat="1" applyFont="1" applyBorder="1" applyAlignment="1">
      <alignment horizontal="center"/>
    </xf>
    <xf numFmtId="0" fontId="27" fillId="0" borderId="30" xfId="0" applyFont="1" applyBorder="1"/>
    <xf numFmtId="0" fontId="70" fillId="0" borderId="2" xfId="0" applyFont="1" applyBorder="1"/>
    <xf numFmtId="0" fontId="70" fillId="0" borderId="3" xfId="0" applyFont="1" applyBorder="1"/>
    <xf numFmtId="0" fontId="70" fillId="0" borderId="6" xfId="0" applyFont="1" applyBorder="1"/>
    <xf numFmtId="0" fontId="70" fillId="0" borderId="5" xfId="0" applyFont="1" applyBorder="1"/>
    <xf numFmtId="0" fontId="53" fillId="0" borderId="3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164" fontId="55" fillId="0" borderId="52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3" fillId="0" borderId="53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4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7" fillId="0" borderId="0" xfId="8" applyFont="1" applyAlignment="1">
      <alignment horizontal="center" vertical="center" wrapText="1"/>
    </xf>
    <xf numFmtId="0" fontId="0" fillId="0" borderId="11" xfId="8" applyFont="1" applyBorder="1" applyAlignment="1">
      <alignment horizontal="left" vertical="center"/>
    </xf>
    <xf numFmtId="0" fontId="65" fillId="0" borderId="11" xfId="8" applyFont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0" borderId="63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 wrapText="1"/>
    </xf>
    <xf numFmtId="0" fontId="56" fillId="0" borderId="9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2" xfId="0" applyFont="1" applyBorder="1" applyAlignment="1">
      <alignment horizontal="center" wrapText="1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68" fillId="0" borderId="0" xfId="0" applyFont="1"/>
    <xf numFmtId="166" fontId="68" fillId="0" borderId="0" xfId="0" applyNumberFormat="1" applyFont="1"/>
    <xf numFmtId="2" fontId="0" fillId="0" borderId="0" xfId="0" applyNumberFormat="1"/>
    <xf numFmtId="0" fontId="55" fillId="0" borderId="39" xfId="0" applyNumberFormat="1" applyFont="1" applyFill="1" applyBorder="1" applyAlignment="1">
      <alignment horizontal="center"/>
    </xf>
    <xf numFmtId="0" fontId="55" fillId="0" borderId="41" xfId="0" applyNumberFormat="1" applyFont="1" applyFill="1" applyBorder="1" applyAlignment="1">
      <alignment horizontal="center"/>
    </xf>
    <xf numFmtId="0" fontId="69" fillId="0" borderId="6" xfId="0" applyFont="1" applyBorder="1"/>
    <xf numFmtId="165" fontId="69" fillId="0" borderId="2" xfId="0" applyNumberFormat="1" applyFont="1" applyBorder="1"/>
    <xf numFmtId="165" fontId="29" fillId="0" borderId="5" xfId="0" applyNumberFormat="1" applyFont="1" applyBorder="1"/>
  </cellXfs>
  <cellStyles count="10">
    <cellStyle name="Обычный" xfId="0" builtinId="0"/>
    <cellStyle name="Обычный 13" xfId="2"/>
    <cellStyle name="Обычный 15" xfId="1"/>
    <cellStyle name="Обычный 18" xfId="3"/>
    <cellStyle name="Обычный 19" xfId="4"/>
    <cellStyle name="Обычный 25" xfId="8"/>
    <cellStyle name="Обычный 26" xfId="6"/>
    <cellStyle name="Обычный 27" xfId="5"/>
    <cellStyle name="Обычный 36" xfId="7"/>
    <cellStyle name="Обычный 39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10" zoomScale="40" zoomScaleNormal="40" zoomScaleSheetLayoutView="40" workbookViewId="0">
      <selection activeCell="P26" sqref="P26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4.5703125" customWidth="1"/>
    <col min="17" max="17" width="8.7109375" customWidth="1"/>
    <col min="18" max="18" width="8.7109375" hidden="1" customWidth="1"/>
    <col min="19" max="19" width="15.8554687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4.85546875" customWidth="1"/>
    <col min="26" max="26" width="8.7109375" customWidth="1"/>
    <col min="27" max="27" width="8.7109375" hidden="1" customWidth="1"/>
    <col min="28" max="28" width="4.28515625" customWidth="1"/>
    <col min="29" max="29" width="11" customWidth="1"/>
    <col min="30" max="30" width="8.7109375" hidden="1" customWidth="1"/>
    <col min="31" max="31" width="17" customWidth="1"/>
    <col min="32" max="32" width="15.140625" customWidth="1"/>
    <col min="33" max="33" width="0.28515625" customWidth="1"/>
    <col min="34" max="34" width="16.85546875" customWidth="1"/>
    <col min="35" max="35" width="13.7109375" customWidth="1"/>
    <col min="36" max="36" width="0.28515625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4.28515625" customWidth="1"/>
    <col min="43" max="43" width="8.7109375" customWidth="1"/>
    <col min="44" max="44" width="4.28515625" customWidth="1"/>
    <col min="45" max="45" width="7.7109375" customWidth="1"/>
    <col min="46" max="46" width="22.140625" customWidth="1"/>
    <col min="47" max="47" width="17" customWidth="1"/>
    <col min="48" max="48" width="24.140625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1" t="s">
        <v>351</v>
      </c>
      <c r="AD3" s="211"/>
      <c r="AE3" s="212"/>
      <c r="AF3" s="213"/>
      <c r="AG3" s="213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352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 t="s">
        <v>203</v>
      </c>
      <c r="AO4" s="98"/>
      <c r="AP4" s="98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04" t="s">
        <v>64</v>
      </c>
      <c r="B6" s="504"/>
      <c r="C6" s="504"/>
      <c r="D6" s="505"/>
      <c r="E6" s="508" t="s">
        <v>56</v>
      </c>
      <c r="F6" s="504"/>
      <c r="G6" s="504"/>
      <c r="H6" s="505"/>
      <c r="I6" s="176"/>
      <c r="J6" s="508" t="s">
        <v>89</v>
      </c>
      <c r="K6" s="504"/>
      <c r="L6" s="504"/>
      <c r="M6" s="505"/>
      <c r="N6" s="508" t="s">
        <v>87</v>
      </c>
      <c r="O6" s="504"/>
      <c r="P6" s="504"/>
      <c r="Q6" s="505"/>
      <c r="R6" s="176"/>
      <c r="S6" s="87"/>
      <c r="T6" s="177"/>
      <c r="U6" s="177"/>
      <c r="V6" s="178"/>
      <c r="W6" s="87"/>
      <c r="X6" s="177"/>
      <c r="Y6" s="178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06" t="s">
        <v>65</v>
      </c>
      <c r="B7" s="506"/>
      <c r="C7" s="506"/>
      <c r="D7" s="507"/>
      <c r="E7" s="495" t="s">
        <v>55</v>
      </c>
      <c r="F7" s="496"/>
      <c r="G7" s="496"/>
      <c r="H7" s="497"/>
      <c r="I7" s="92"/>
      <c r="J7" s="495" t="s">
        <v>12</v>
      </c>
      <c r="K7" s="496"/>
      <c r="L7" s="496"/>
      <c r="M7" s="497"/>
      <c r="N7" s="495" t="s">
        <v>15</v>
      </c>
      <c r="O7" s="496"/>
      <c r="P7" s="496"/>
      <c r="Q7" s="497"/>
      <c r="R7" s="92"/>
      <c r="S7" s="495" t="s">
        <v>14</v>
      </c>
      <c r="T7" s="496"/>
      <c r="U7" s="496"/>
      <c r="V7" s="497"/>
      <c r="W7" s="495" t="s">
        <v>84</v>
      </c>
      <c r="X7" s="496"/>
      <c r="Y7" s="497"/>
      <c r="Z7" s="91"/>
      <c r="AA7" s="91"/>
      <c r="AB7" s="93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179</v>
      </c>
      <c r="AP7" s="92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79" t="s">
        <v>66</v>
      </c>
      <c r="B8" s="315" t="s">
        <v>68</v>
      </c>
      <c r="C8" s="316"/>
      <c r="D8" s="317"/>
      <c r="E8" s="495" t="s">
        <v>60</v>
      </c>
      <c r="F8" s="496"/>
      <c r="G8" s="496"/>
      <c r="H8" s="497"/>
      <c r="I8" s="92"/>
      <c r="J8" s="495" t="s">
        <v>71</v>
      </c>
      <c r="K8" s="496"/>
      <c r="L8" s="496"/>
      <c r="M8" s="497"/>
      <c r="N8" s="495" t="s">
        <v>88</v>
      </c>
      <c r="O8" s="496"/>
      <c r="P8" s="496"/>
      <c r="Q8" s="497"/>
      <c r="R8" s="92"/>
      <c r="S8" s="495" t="s">
        <v>61</v>
      </c>
      <c r="T8" s="496"/>
      <c r="U8" s="496"/>
      <c r="V8" s="497"/>
      <c r="W8" s="495" t="s">
        <v>85</v>
      </c>
      <c r="X8" s="496"/>
      <c r="Y8" s="497"/>
      <c r="Z8" s="91"/>
      <c r="AA8" s="91"/>
      <c r="AB8" s="93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32.25" customHeight="1">
      <c r="A9" s="180" t="s">
        <v>67</v>
      </c>
      <c r="B9" s="318" t="s">
        <v>69</v>
      </c>
      <c r="C9" s="182"/>
      <c r="D9" s="319"/>
      <c r="E9" s="495" t="s">
        <v>59</v>
      </c>
      <c r="F9" s="496"/>
      <c r="G9" s="496"/>
      <c r="H9" s="497"/>
      <c r="I9" s="92"/>
      <c r="J9" s="495" t="s">
        <v>13</v>
      </c>
      <c r="K9" s="496"/>
      <c r="L9" s="496"/>
      <c r="M9" s="497"/>
      <c r="N9" s="495" t="s">
        <v>59</v>
      </c>
      <c r="O9" s="496"/>
      <c r="P9" s="496"/>
      <c r="Q9" s="497"/>
      <c r="R9" s="92"/>
      <c r="S9" s="181"/>
      <c r="T9" s="91" t="s">
        <v>59</v>
      </c>
      <c r="U9" s="91"/>
      <c r="V9" s="91"/>
      <c r="W9" s="495" t="s">
        <v>86</v>
      </c>
      <c r="X9" s="496"/>
      <c r="Y9" s="497"/>
      <c r="Z9" s="91"/>
      <c r="AA9" s="91"/>
      <c r="AB9" s="93"/>
      <c r="AC9" s="227"/>
      <c r="AD9" s="227"/>
      <c r="AE9" s="227"/>
      <c r="AF9" s="230" t="s">
        <v>350</v>
      </c>
      <c r="AG9" s="230"/>
      <c r="AH9" s="230"/>
      <c r="AI9" s="230"/>
      <c r="AJ9" s="230"/>
      <c r="AK9" s="230"/>
      <c r="AL9" s="230"/>
      <c r="AM9" s="230"/>
      <c r="AN9" s="230"/>
      <c r="AO9" s="79"/>
      <c r="AP9" s="93"/>
      <c r="AQ9" s="6"/>
      <c r="AR9" s="6"/>
      <c r="AS9" s="6" t="s">
        <v>80</v>
      </c>
      <c r="AT9" s="49" t="s">
        <v>348</v>
      </c>
      <c r="AU9" s="41"/>
      <c r="AV9" s="41"/>
      <c r="AW9" s="6"/>
      <c r="AX9" s="6"/>
      <c r="AY9" s="6"/>
      <c r="AZ9" s="6"/>
    </row>
    <row r="10" spans="1:53" ht="15" customHeight="1">
      <c r="A10" s="97"/>
      <c r="B10" s="320" t="s">
        <v>70</v>
      </c>
      <c r="C10" s="321"/>
      <c r="D10" s="322"/>
      <c r="E10" s="182"/>
      <c r="F10" s="182"/>
      <c r="G10" s="91"/>
      <c r="H10" s="183"/>
      <c r="I10" s="184"/>
      <c r="J10" s="91"/>
      <c r="K10" s="91"/>
      <c r="L10" s="91"/>
      <c r="M10" s="183"/>
      <c r="N10" s="543"/>
      <c r="O10" s="506"/>
      <c r="P10" s="506"/>
      <c r="Q10" s="507"/>
      <c r="R10" s="92"/>
      <c r="S10" s="181"/>
      <c r="T10" s="91"/>
      <c r="U10" s="91"/>
      <c r="V10" s="91"/>
      <c r="W10" s="181"/>
      <c r="X10" s="91"/>
      <c r="Y10" s="97"/>
      <c r="Z10" s="58"/>
      <c r="AA10" s="58"/>
      <c r="AB10" s="58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85">
        <v>1</v>
      </c>
      <c r="B11" s="186"/>
      <c r="C11" s="187">
        <v>2</v>
      </c>
      <c r="D11" s="188"/>
      <c r="E11" s="189"/>
      <c r="F11" s="189"/>
      <c r="G11" s="189">
        <v>3</v>
      </c>
      <c r="H11" s="190"/>
      <c r="I11" s="189"/>
      <c r="J11" s="189"/>
      <c r="K11" s="189">
        <v>4</v>
      </c>
      <c r="L11" s="189"/>
      <c r="M11" s="190"/>
      <c r="N11" s="189"/>
      <c r="O11" s="189"/>
      <c r="P11" s="189">
        <v>5</v>
      </c>
      <c r="Q11" s="190"/>
      <c r="R11" s="189"/>
      <c r="S11" s="191"/>
      <c r="T11" s="189">
        <v>6</v>
      </c>
      <c r="U11" s="189"/>
      <c r="V11" s="189"/>
      <c r="W11" s="540">
        <v>7</v>
      </c>
      <c r="X11" s="541"/>
      <c r="Y11" s="542"/>
      <c r="Z11" s="91"/>
      <c r="AA11" s="91"/>
      <c r="AB11" s="93"/>
      <c r="AC11" s="230" t="s">
        <v>90</v>
      </c>
      <c r="AD11" s="230"/>
      <c r="AE11" s="230"/>
      <c r="AF11" s="228"/>
      <c r="AG11" s="228"/>
      <c r="AH11" s="230"/>
      <c r="AI11" s="230"/>
      <c r="AJ11" s="230"/>
      <c r="AK11" s="230"/>
      <c r="AL11" s="230"/>
      <c r="AM11" s="230"/>
      <c r="AN11" s="230"/>
      <c r="AO11" s="79"/>
      <c r="AP11" s="93"/>
      <c r="AQ11" s="6"/>
      <c r="AR11" s="6" t="s">
        <v>82</v>
      </c>
      <c r="AS11" s="84"/>
      <c r="AT11" s="49" t="s">
        <v>92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524"/>
      <c r="C12" s="525"/>
      <c r="D12" s="526"/>
      <c r="E12" s="556">
        <v>50</v>
      </c>
      <c r="F12" s="557"/>
      <c r="G12" s="557"/>
      <c r="H12" s="558"/>
      <c r="I12" s="136"/>
      <c r="J12" s="556" t="s">
        <v>99</v>
      </c>
      <c r="K12" s="557"/>
      <c r="L12" s="121"/>
      <c r="M12" s="117">
        <v>3</v>
      </c>
      <c r="N12" s="573">
        <f>M12*E12</f>
        <v>150</v>
      </c>
      <c r="O12" s="574"/>
      <c r="P12" s="574"/>
      <c r="Q12" s="575"/>
      <c r="R12" s="136"/>
      <c r="S12" s="556">
        <f>Лист2!F41</f>
        <v>55.350000000000009</v>
      </c>
      <c r="T12" s="557"/>
      <c r="U12" s="557"/>
      <c r="V12" s="558"/>
      <c r="W12" s="563"/>
      <c r="X12" s="564"/>
      <c r="Y12" s="565"/>
      <c r="Z12" s="91"/>
      <c r="AA12" s="91"/>
      <c r="AB12" s="93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527"/>
      <c r="C13" s="528"/>
      <c r="D13" s="529"/>
      <c r="E13" s="532"/>
      <c r="F13" s="533"/>
      <c r="G13" s="533"/>
      <c r="H13" s="559"/>
      <c r="I13" s="133"/>
      <c r="J13" s="530" t="s">
        <v>217</v>
      </c>
      <c r="K13" s="531"/>
      <c r="L13" s="133"/>
      <c r="M13" s="118">
        <v>0</v>
      </c>
      <c r="N13" s="573"/>
      <c r="O13" s="574"/>
      <c r="P13" s="574"/>
      <c r="Q13" s="575"/>
      <c r="R13" s="122"/>
      <c r="S13" s="532">
        <f>Лист2!F45</f>
        <v>0</v>
      </c>
      <c r="T13" s="533"/>
      <c r="U13" s="533"/>
      <c r="V13" s="559"/>
      <c r="W13" s="566"/>
      <c r="X13" s="567"/>
      <c r="Y13" s="568"/>
      <c r="Z13" s="91"/>
      <c r="AA13" s="91"/>
      <c r="AB13" s="93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527"/>
      <c r="C14" s="528"/>
      <c r="D14" s="529"/>
      <c r="E14" s="532"/>
      <c r="F14" s="533"/>
      <c r="G14" s="533"/>
      <c r="H14" s="559"/>
      <c r="I14" s="133"/>
      <c r="J14" s="532"/>
      <c r="K14" s="533"/>
      <c r="L14" s="123"/>
      <c r="M14" s="119"/>
      <c r="N14" s="556">
        <f>M14*E14</f>
        <v>0</v>
      </c>
      <c r="O14" s="557"/>
      <c r="P14" s="557"/>
      <c r="Q14" s="558"/>
      <c r="R14" s="122"/>
      <c r="S14" s="576"/>
      <c r="T14" s="577"/>
      <c r="U14" s="577"/>
      <c r="V14" s="578"/>
      <c r="W14" s="566"/>
      <c r="X14" s="567"/>
      <c r="Y14" s="569"/>
      <c r="Z14" s="91"/>
      <c r="AA14" s="91"/>
      <c r="AB14" s="93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527"/>
      <c r="C15" s="528"/>
      <c r="D15" s="529"/>
      <c r="E15" s="532">
        <v>26.55</v>
      </c>
      <c r="F15" s="533"/>
      <c r="G15" s="533"/>
      <c r="H15" s="559"/>
      <c r="I15" s="124"/>
      <c r="J15" s="532" t="s">
        <v>165</v>
      </c>
      <c r="K15" s="533"/>
      <c r="L15" s="133"/>
      <c r="M15" s="118">
        <v>119</v>
      </c>
      <c r="N15" s="532">
        <f>M15*E15</f>
        <v>3159.4500000000003</v>
      </c>
      <c r="O15" s="533"/>
      <c r="P15" s="533"/>
      <c r="Q15" s="533"/>
      <c r="R15" s="124"/>
      <c r="S15" s="576">
        <f>S18-S17-S16-S14-S13-S12</f>
        <v>3165.0497999999998</v>
      </c>
      <c r="T15" s="577"/>
      <c r="U15" s="577"/>
      <c r="V15" s="578"/>
      <c r="W15" s="566"/>
      <c r="X15" s="567"/>
      <c r="Y15" s="569"/>
      <c r="Z15" s="91"/>
      <c r="AA15" s="91"/>
      <c r="AB15" s="93"/>
      <c r="AC15" s="230" t="s">
        <v>329</v>
      </c>
      <c r="AD15" s="230"/>
      <c r="AE15" s="230"/>
      <c r="AF15" s="228"/>
      <c r="AG15" s="228"/>
      <c r="AH15" s="230"/>
      <c r="AI15" s="230"/>
      <c r="AJ15" s="230"/>
      <c r="AK15" s="230"/>
      <c r="AL15" s="230"/>
      <c r="AM15" s="230"/>
      <c r="AN15" s="230"/>
      <c r="AO15" s="79"/>
      <c r="AP15" s="93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527"/>
      <c r="C16" s="528"/>
      <c r="D16" s="529"/>
      <c r="E16" s="532"/>
      <c r="F16" s="533"/>
      <c r="G16" s="533"/>
      <c r="H16" s="559"/>
      <c r="I16" s="124"/>
      <c r="J16" s="532"/>
      <c r="K16" s="533"/>
      <c r="L16" s="133"/>
      <c r="M16" s="118"/>
      <c r="N16" s="532">
        <f>M16*E16</f>
        <v>0</v>
      </c>
      <c r="O16" s="533"/>
      <c r="P16" s="533"/>
      <c r="Q16" s="533"/>
      <c r="R16" s="124"/>
      <c r="S16" s="532"/>
      <c r="T16" s="533"/>
      <c r="U16" s="533"/>
      <c r="V16" s="559"/>
      <c r="W16" s="566"/>
      <c r="X16" s="567"/>
      <c r="Y16" s="569"/>
      <c r="Z16" s="91"/>
      <c r="AA16" s="91"/>
      <c r="AB16" s="93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521"/>
      <c r="C17" s="522"/>
      <c r="D17" s="523"/>
      <c r="E17" s="560"/>
      <c r="F17" s="561"/>
      <c r="G17" s="561"/>
      <c r="H17" s="562"/>
      <c r="I17" s="125"/>
      <c r="J17" s="560" t="s">
        <v>104</v>
      </c>
      <c r="K17" s="561"/>
      <c r="L17" s="123"/>
      <c r="M17" s="119">
        <f>M12+M13+M14</f>
        <v>3</v>
      </c>
      <c r="N17" s="532"/>
      <c r="O17" s="533"/>
      <c r="P17" s="533"/>
      <c r="Q17" s="533"/>
      <c r="R17" s="126"/>
      <c r="S17" s="576">
        <f>Лист2!F42+Лист2!F46</f>
        <v>24.300000000000004</v>
      </c>
      <c r="T17" s="577"/>
      <c r="U17" s="577"/>
      <c r="V17" s="578"/>
      <c r="W17" s="566"/>
      <c r="X17" s="567"/>
      <c r="Y17" s="569"/>
      <c r="Z17" s="91"/>
      <c r="AA17" s="91"/>
      <c r="AB17" s="93"/>
      <c r="AC17" s="230" t="s">
        <v>297</v>
      </c>
      <c r="AD17" s="230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6"/>
      <c r="F18" s="126" t="s">
        <v>203</v>
      </c>
      <c r="G18" s="126"/>
      <c r="H18" s="126"/>
      <c r="I18" s="126"/>
      <c r="J18" s="126"/>
      <c r="K18" s="126" t="s">
        <v>93</v>
      </c>
      <c r="L18" s="126"/>
      <c r="M18" s="120">
        <f>M15+M16+M17</f>
        <v>122</v>
      </c>
      <c r="N18" s="560">
        <f>SUM(N12:Q17)</f>
        <v>3309.4500000000003</v>
      </c>
      <c r="O18" s="561"/>
      <c r="P18" s="561"/>
      <c r="Q18" s="562"/>
      <c r="R18" s="137"/>
      <c r="S18" s="581">
        <f>AV99</f>
        <v>3244.6997999999999</v>
      </c>
      <c r="T18" s="582"/>
      <c r="U18" s="582"/>
      <c r="V18" s="583"/>
      <c r="W18" s="570"/>
      <c r="X18" s="571"/>
      <c r="Y18" s="572"/>
      <c r="Z18" s="91"/>
      <c r="AA18" s="91"/>
      <c r="AB18" s="93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93"/>
      <c r="AC19" s="230"/>
      <c r="AD19" s="230"/>
      <c r="AE19" s="230"/>
      <c r="AF19" s="228"/>
      <c r="AG19" s="228"/>
      <c r="AH19" s="230"/>
      <c r="AI19" s="230"/>
      <c r="AJ19" s="230"/>
      <c r="AK19" s="230"/>
      <c r="AL19" s="230"/>
      <c r="AM19" s="230"/>
      <c r="AN19" s="230"/>
      <c r="AO19" s="79"/>
      <c r="AP19" s="93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493" t="s">
        <v>8</v>
      </c>
      <c r="AU20" s="494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534" t="s">
        <v>18</v>
      </c>
      <c r="E21" s="535"/>
      <c r="F21" s="535"/>
      <c r="G21" s="535"/>
      <c r="H21" s="535"/>
      <c r="I21" s="535"/>
      <c r="J21" s="535"/>
      <c r="K21" s="535"/>
      <c r="L21" s="535"/>
      <c r="M21" s="535"/>
      <c r="N21" s="536"/>
      <c r="O21" s="134"/>
      <c r="P21" s="534" t="s">
        <v>19</v>
      </c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6"/>
      <c r="AC21" s="534" t="s">
        <v>20</v>
      </c>
      <c r="AD21" s="535"/>
      <c r="AE21" s="535"/>
      <c r="AF21" s="535"/>
      <c r="AG21" s="535"/>
      <c r="AH21" s="536"/>
      <c r="AI21" s="534" t="s">
        <v>21</v>
      </c>
      <c r="AJ21" s="535"/>
      <c r="AK21" s="535"/>
      <c r="AL21" s="535"/>
      <c r="AM21" s="535"/>
      <c r="AN21" s="535"/>
      <c r="AO21" s="536"/>
      <c r="AP21" s="24" t="s">
        <v>63</v>
      </c>
      <c r="AQ21" s="23"/>
      <c r="AR21" s="23"/>
      <c r="AS21" s="16"/>
      <c r="AT21" s="552" t="s">
        <v>3</v>
      </c>
      <c r="AU21" s="553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537"/>
      <c r="E22" s="538"/>
      <c r="F22" s="538"/>
      <c r="G22" s="538"/>
      <c r="H22" s="538"/>
      <c r="I22" s="538"/>
      <c r="J22" s="538"/>
      <c r="K22" s="538"/>
      <c r="L22" s="538"/>
      <c r="M22" s="538"/>
      <c r="N22" s="539"/>
      <c r="O22" s="135"/>
      <c r="P22" s="537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9"/>
      <c r="AC22" s="537"/>
      <c r="AD22" s="538"/>
      <c r="AE22" s="538"/>
      <c r="AF22" s="538"/>
      <c r="AG22" s="538"/>
      <c r="AH22" s="539"/>
      <c r="AI22" s="537"/>
      <c r="AJ22" s="538"/>
      <c r="AK22" s="538"/>
      <c r="AL22" s="538"/>
      <c r="AM22" s="538"/>
      <c r="AN22" s="538"/>
      <c r="AO22" s="539"/>
      <c r="AP22" s="26" t="s">
        <v>17</v>
      </c>
      <c r="AQ22" s="25"/>
      <c r="AR22" s="25"/>
      <c r="AS22" s="2"/>
      <c r="AT22" s="554" t="s">
        <v>57</v>
      </c>
      <c r="AU22" s="555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515"/>
      <c r="E23" s="516"/>
      <c r="F23" s="113"/>
      <c r="G23" s="509"/>
      <c r="H23" s="510"/>
      <c r="I23" s="113"/>
      <c r="J23" s="515"/>
      <c r="K23" s="516"/>
      <c r="L23" s="113"/>
      <c r="M23" s="498" t="s">
        <v>334</v>
      </c>
      <c r="N23" s="499"/>
      <c r="O23" s="113"/>
      <c r="P23" s="515" t="s">
        <v>344</v>
      </c>
      <c r="Q23" s="516"/>
      <c r="R23" s="114"/>
      <c r="S23" s="498" t="s">
        <v>204</v>
      </c>
      <c r="T23" s="499"/>
      <c r="U23" s="113"/>
      <c r="V23" s="498" t="s">
        <v>345</v>
      </c>
      <c r="W23" s="499"/>
      <c r="X23" s="113"/>
      <c r="Y23" s="498"/>
      <c r="Z23" s="499"/>
      <c r="AA23" s="113"/>
      <c r="AB23" s="498"/>
      <c r="AC23" s="499"/>
      <c r="AD23" s="113"/>
      <c r="AE23" s="509"/>
      <c r="AF23" s="510"/>
      <c r="AG23" s="444"/>
      <c r="AH23" s="509"/>
      <c r="AI23" s="510"/>
      <c r="AJ23" s="444"/>
      <c r="AK23" s="509"/>
      <c r="AL23" s="510"/>
      <c r="AM23" s="444"/>
      <c r="AN23" s="509"/>
      <c r="AO23" s="510"/>
      <c r="AP23" s="515"/>
      <c r="AQ23" s="516"/>
      <c r="AR23" s="498"/>
      <c r="AS23" s="499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17"/>
      <c r="E24" s="518"/>
      <c r="F24" s="115"/>
      <c r="G24" s="511"/>
      <c r="H24" s="512"/>
      <c r="I24" s="115"/>
      <c r="J24" s="517"/>
      <c r="K24" s="518"/>
      <c r="L24" s="115"/>
      <c r="M24" s="500"/>
      <c r="N24" s="501"/>
      <c r="O24" s="115"/>
      <c r="P24" s="517"/>
      <c r="Q24" s="518"/>
      <c r="R24" s="111"/>
      <c r="S24" s="500"/>
      <c r="T24" s="501"/>
      <c r="U24" s="115"/>
      <c r="V24" s="500"/>
      <c r="W24" s="501"/>
      <c r="X24" s="115"/>
      <c r="Y24" s="500"/>
      <c r="Z24" s="501"/>
      <c r="AA24" s="115"/>
      <c r="AB24" s="500"/>
      <c r="AC24" s="501"/>
      <c r="AD24" s="115"/>
      <c r="AE24" s="511"/>
      <c r="AF24" s="512"/>
      <c r="AG24" s="445"/>
      <c r="AH24" s="511"/>
      <c r="AI24" s="512"/>
      <c r="AJ24" s="445"/>
      <c r="AK24" s="511"/>
      <c r="AL24" s="512"/>
      <c r="AM24" s="445"/>
      <c r="AN24" s="511"/>
      <c r="AO24" s="512"/>
      <c r="AP24" s="517"/>
      <c r="AQ24" s="518"/>
      <c r="AR24" s="500"/>
      <c r="AS24" s="501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19"/>
      <c r="E25" s="520"/>
      <c r="F25" s="116"/>
      <c r="G25" s="513"/>
      <c r="H25" s="514"/>
      <c r="I25" s="116"/>
      <c r="J25" s="519"/>
      <c r="K25" s="520"/>
      <c r="L25" s="116"/>
      <c r="M25" s="502"/>
      <c r="N25" s="503"/>
      <c r="O25" s="116"/>
      <c r="P25" s="519"/>
      <c r="Q25" s="520"/>
      <c r="R25" s="110"/>
      <c r="S25" s="502"/>
      <c r="T25" s="503"/>
      <c r="U25" s="116"/>
      <c r="V25" s="502"/>
      <c r="W25" s="503"/>
      <c r="X25" s="116"/>
      <c r="Y25" s="502"/>
      <c r="Z25" s="503"/>
      <c r="AA25" s="116"/>
      <c r="AB25" s="502"/>
      <c r="AC25" s="503"/>
      <c r="AD25" s="116"/>
      <c r="AE25" s="513"/>
      <c r="AF25" s="514"/>
      <c r="AG25" s="446"/>
      <c r="AH25" s="513"/>
      <c r="AI25" s="514"/>
      <c r="AJ25" s="446"/>
      <c r="AK25" s="513"/>
      <c r="AL25" s="514"/>
      <c r="AM25" s="446"/>
      <c r="AN25" s="513"/>
      <c r="AO25" s="514"/>
      <c r="AP25" s="519"/>
      <c r="AQ25" s="520"/>
      <c r="AR25" s="502"/>
      <c r="AS25" s="503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296">
        <v>4</v>
      </c>
      <c r="Q26" s="296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28">
        <v>20</v>
      </c>
      <c r="AC26" s="27">
        <v>21</v>
      </c>
      <c r="AD26" s="27"/>
      <c r="AE26" s="442">
        <v>18</v>
      </c>
      <c r="AF26" s="442">
        <v>19</v>
      </c>
      <c r="AG26" s="442"/>
      <c r="AH26" s="455">
        <v>20</v>
      </c>
      <c r="AI26" s="442">
        <v>21</v>
      </c>
      <c r="AJ26" s="442"/>
      <c r="AK26" s="442">
        <v>22</v>
      </c>
      <c r="AL26" s="442">
        <v>23</v>
      </c>
      <c r="AM26" s="442"/>
      <c r="AN26" s="442">
        <v>24</v>
      </c>
      <c r="AO26" s="442">
        <v>25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66"/>
      <c r="E27" s="366"/>
      <c r="F27" s="112"/>
      <c r="G27" s="112"/>
      <c r="H27" s="112"/>
      <c r="I27" s="112"/>
      <c r="J27" s="112"/>
      <c r="K27" s="112"/>
      <c r="L27" s="112"/>
      <c r="M27" s="112">
        <v>122</v>
      </c>
      <c r="N27" s="112"/>
      <c r="O27" s="112"/>
      <c r="P27" s="366">
        <v>122</v>
      </c>
      <c r="Q27" s="366"/>
      <c r="R27" s="112"/>
      <c r="S27" s="112">
        <v>122</v>
      </c>
      <c r="T27" s="112"/>
      <c r="U27" s="112"/>
      <c r="V27" s="112">
        <v>122</v>
      </c>
      <c r="W27" s="112"/>
      <c r="X27" s="112"/>
      <c r="Y27" s="112"/>
      <c r="Z27" s="112"/>
      <c r="AA27" s="112"/>
      <c r="AB27" s="112"/>
      <c r="AC27" s="127"/>
      <c r="AD27" s="112"/>
      <c r="AE27" s="119"/>
      <c r="AF27" s="119"/>
      <c r="AG27" s="119"/>
      <c r="AH27" s="119"/>
      <c r="AI27" s="456"/>
      <c r="AJ27" s="119"/>
      <c r="AK27" s="119"/>
      <c r="AL27" s="119"/>
      <c r="AM27" s="119"/>
      <c r="AN27" s="119"/>
      <c r="AO27" s="119"/>
      <c r="AP27" s="112"/>
      <c r="AQ27" s="112"/>
      <c r="AR27" s="112"/>
      <c r="AS27" s="112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67"/>
      <c r="E28" s="367"/>
      <c r="F28" s="129"/>
      <c r="G28" s="171"/>
      <c r="H28" s="128"/>
      <c r="I28" s="142"/>
      <c r="J28" s="171"/>
      <c r="K28" s="128"/>
      <c r="L28" s="128"/>
      <c r="M28" s="171">
        <v>50</v>
      </c>
      <c r="N28" s="128"/>
      <c r="O28" s="128"/>
      <c r="P28" s="367" t="s">
        <v>311</v>
      </c>
      <c r="Q28" s="367"/>
      <c r="R28" s="128"/>
      <c r="S28" s="128">
        <v>200</v>
      </c>
      <c r="T28" s="128"/>
      <c r="U28" s="128"/>
      <c r="V28" s="171" t="s">
        <v>262</v>
      </c>
      <c r="W28" s="128"/>
      <c r="X28" s="129"/>
      <c r="Y28" s="544"/>
      <c r="Z28" s="545"/>
      <c r="AA28" s="130"/>
      <c r="AB28" s="128"/>
      <c r="AC28" s="131"/>
      <c r="AD28" s="128"/>
      <c r="AE28" s="579"/>
      <c r="AF28" s="580"/>
      <c r="AG28" s="457"/>
      <c r="AH28" s="382"/>
      <c r="AI28" s="458"/>
      <c r="AJ28" s="382"/>
      <c r="AK28" s="382"/>
      <c r="AL28" s="382"/>
      <c r="AM28" s="382"/>
      <c r="AN28" s="382"/>
      <c r="AO28" s="382"/>
      <c r="AP28" s="128"/>
      <c r="AQ28" s="128"/>
      <c r="AR28" s="128"/>
      <c r="AS28" s="128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26" t="s">
        <v>72</v>
      </c>
      <c r="B29" s="5"/>
      <c r="C29" s="106" t="s">
        <v>200</v>
      </c>
      <c r="D29" s="94"/>
      <c r="E29" s="94"/>
      <c r="F29" s="234">
        <f>E29*AU29</f>
        <v>0</v>
      </c>
      <c r="G29" s="234"/>
      <c r="H29" s="234"/>
      <c r="I29" s="234">
        <f>H29*AU29</f>
        <v>0</v>
      </c>
      <c r="J29" s="234"/>
      <c r="K29" s="234"/>
      <c r="L29" s="234">
        <f>K29*AU29</f>
        <v>0</v>
      </c>
      <c r="M29" s="234"/>
      <c r="N29" s="234"/>
      <c r="O29" s="234">
        <f>N29*AU29</f>
        <v>0</v>
      </c>
      <c r="P29" s="295"/>
      <c r="Q29" s="295"/>
      <c r="R29" s="234"/>
      <c r="S29" s="234"/>
      <c r="T29" s="234"/>
      <c r="U29" s="234">
        <f>T29*AU29</f>
        <v>0</v>
      </c>
      <c r="V29" s="234"/>
      <c r="W29" s="234"/>
      <c r="X29" s="234">
        <f>W29*AU29</f>
        <v>0</v>
      </c>
      <c r="Y29" s="234"/>
      <c r="Z29" s="234"/>
      <c r="AA29" s="234">
        <f>Z29*AU29</f>
        <v>0</v>
      </c>
      <c r="AB29" s="234"/>
      <c r="AC29" s="235"/>
      <c r="AD29" s="234">
        <f>AC29*AU29</f>
        <v>0</v>
      </c>
      <c r="AE29" s="386"/>
      <c r="AF29" s="386">
        <f>AE29*AE27</f>
        <v>0</v>
      </c>
      <c r="AG29" s="386"/>
      <c r="AH29" s="386"/>
      <c r="AI29" s="459"/>
      <c r="AJ29" s="386"/>
      <c r="AK29" s="386"/>
      <c r="AL29" s="386"/>
      <c r="AM29" s="386"/>
      <c r="AN29" s="386"/>
      <c r="AO29" s="386"/>
      <c r="AP29" s="285"/>
      <c r="AQ29" s="285"/>
      <c r="AR29" s="234"/>
      <c r="AS29" s="234"/>
      <c r="AT29" s="162">
        <f>E29+H29+K29+N29+Q29+T29+W29+Z29+AC29+AF29+AI29+AL29+AO29+AQ29+AS29</f>
        <v>0</v>
      </c>
      <c r="AU29" s="451">
        <v>630</v>
      </c>
      <c r="AV29" s="90">
        <f>AT29*AU29</f>
        <v>0</v>
      </c>
      <c r="AW29" s="6"/>
      <c r="AX29" s="6"/>
      <c r="AY29" s="6"/>
      <c r="AZ29" s="6"/>
      <c r="BA29" s="6"/>
    </row>
    <row r="30" spans="1:54" ht="42" customHeight="1">
      <c r="A30" s="326" t="s">
        <v>238</v>
      </c>
      <c r="B30" s="5"/>
      <c r="C30" s="106" t="s">
        <v>200</v>
      </c>
      <c r="D30" s="94"/>
      <c r="E30" s="94"/>
      <c r="F30" s="234">
        <f t="shared" ref="F30:F52" si="0">E30*AU30</f>
        <v>0</v>
      </c>
      <c r="G30" s="234"/>
      <c r="H30" s="234"/>
      <c r="I30" s="234">
        <f t="shared" ref="I30:I52" si="1">H30*AU30</f>
        <v>0</v>
      </c>
      <c r="J30" s="234"/>
      <c r="K30" s="234"/>
      <c r="L30" s="234">
        <f t="shared" ref="L30:L52" si="2">K30*AU30</f>
        <v>0</v>
      </c>
      <c r="M30" s="234"/>
      <c r="N30" s="234"/>
      <c r="O30" s="234">
        <f t="shared" ref="O30:O52" si="3">N30*AU30</f>
        <v>0</v>
      </c>
      <c r="P30" s="295"/>
      <c r="Q30" s="295"/>
      <c r="R30" s="234"/>
      <c r="S30" s="234"/>
      <c r="T30" s="234"/>
      <c r="U30" s="234">
        <f t="shared" ref="U30:U51" si="4">T30*AU30</f>
        <v>0</v>
      </c>
      <c r="V30" s="234"/>
      <c r="W30" s="234"/>
      <c r="X30" s="234">
        <f t="shared" ref="X30:X52" si="5">W30*AU30</f>
        <v>0</v>
      </c>
      <c r="Y30" s="234"/>
      <c r="Z30" s="234"/>
      <c r="AA30" s="234">
        <f t="shared" ref="AA30:AA52" si="6">Z30*AU30</f>
        <v>0</v>
      </c>
      <c r="AB30" s="234"/>
      <c r="AC30" s="235"/>
      <c r="AD30" s="234">
        <f t="shared" ref="AD30:AD52" si="7">AC30*AU30</f>
        <v>0</v>
      </c>
      <c r="AE30" s="386"/>
      <c r="AF30" s="386">
        <f>AE30*AE27</f>
        <v>0</v>
      </c>
      <c r="AG30" s="386"/>
      <c r="AH30" s="386"/>
      <c r="AI30" s="459"/>
      <c r="AJ30" s="386"/>
      <c r="AK30" s="386"/>
      <c r="AL30" s="386"/>
      <c r="AM30" s="386"/>
      <c r="AN30" s="386"/>
      <c r="AO30" s="386"/>
      <c r="AP30" s="285"/>
      <c r="AQ30" s="285"/>
      <c r="AR30" s="234"/>
      <c r="AS30" s="234"/>
      <c r="AT30" s="162">
        <f t="shared" ref="AT30:AT52" si="8">E30+H30+K30+N30+Q30+T30+W30+Z30+AC30+AF30+AI30+AL30+AO30+AQ30+AS30</f>
        <v>0</v>
      </c>
      <c r="AU30" s="451">
        <v>525</v>
      </c>
      <c r="AV30" s="90">
        <f t="shared" ref="AV30:AV52" si="9">AT30*AU30</f>
        <v>0</v>
      </c>
      <c r="AW30" s="6"/>
      <c r="AX30" s="6"/>
      <c r="AY30" s="6"/>
      <c r="AZ30" s="6"/>
      <c r="BA30" s="6"/>
    </row>
    <row r="31" spans="1:54" ht="42" customHeight="1">
      <c r="A31" s="326" t="s">
        <v>289</v>
      </c>
      <c r="B31" s="5"/>
      <c r="C31" s="106" t="s">
        <v>200</v>
      </c>
      <c r="D31" s="94"/>
      <c r="E31" s="94"/>
      <c r="F31" s="234">
        <f t="shared" si="0"/>
        <v>0</v>
      </c>
      <c r="G31" s="234"/>
      <c r="H31" s="234"/>
      <c r="I31" s="234">
        <f t="shared" si="1"/>
        <v>0</v>
      </c>
      <c r="J31" s="234"/>
      <c r="K31" s="234"/>
      <c r="L31" s="234">
        <f t="shared" si="2"/>
        <v>0</v>
      </c>
      <c r="M31" s="234"/>
      <c r="N31" s="234"/>
      <c r="O31" s="234">
        <f t="shared" si="3"/>
        <v>0</v>
      </c>
      <c r="P31" s="295"/>
      <c r="Q31" s="295">
        <f>P31*P27</f>
        <v>0</v>
      </c>
      <c r="R31" s="234"/>
      <c r="S31" s="234"/>
      <c r="T31" s="234"/>
      <c r="U31" s="234">
        <f t="shared" si="4"/>
        <v>0</v>
      </c>
      <c r="V31" s="234"/>
      <c r="W31" s="234"/>
      <c r="X31" s="234">
        <f t="shared" si="5"/>
        <v>0</v>
      </c>
      <c r="Y31" s="234"/>
      <c r="Z31" s="234"/>
      <c r="AA31" s="234">
        <f t="shared" si="6"/>
        <v>0</v>
      </c>
      <c r="AB31" s="234"/>
      <c r="AC31" s="235"/>
      <c r="AD31" s="234">
        <f t="shared" si="7"/>
        <v>0</v>
      </c>
      <c r="AE31" s="386"/>
      <c r="AF31" s="386"/>
      <c r="AG31" s="386"/>
      <c r="AH31" s="386"/>
      <c r="AI31" s="459"/>
      <c r="AJ31" s="386"/>
      <c r="AK31" s="386"/>
      <c r="AL31" s="386"/>
      <c r="AM31" s="386"/>
      <c r="AN31" s="386"/>
      <c r="AO31" s="386"/>
      <c r="AP31" s="285"/>
      <c r="AQ31" s="285"/>
      <c r="AR31" s="234"/>
      <c r="AS31" s="234"/>
      <c r="AT31" s="162">
        <f t="shared" si="8"/>
        <v>0</v>
      </c>
      <c r="AU31" s="451">
        <v>478.5</v>
      </c>
      <c r="AV31" s="90">
        <f t="shared" si="9"/>
        <v>0</v>
      </c>
      <c r="AW31" s="6"/>
      <c r="AX31" s="6"/>
      <c r="AY31" s="6"/>
      <c r="AZ31" s="6"/>
      <c r="BA31" s="6"/>
      <c r="BB31" s="6"/>
    </row>
    <row r="32" spans="1:54" ht="70.5" customHeight="1">
      <c r="A32" s="326" t="s">
        <v>24</v>
      </c>
      <c r="B32" s="5"/>
      <c r="C32" s="106" t="s">
        <v>200</v>
      </c>
      <c r="D32" s="94"/>
      <c r="E32" s="94"/>
      <c r="F32" s="234">
        <f t="shared" si="0"/>
        <v>0</v>
      </c>
      <c r="G32" s="234"/>
      <c r="H32" s="234"/>
      <c r="I32" s="234">
        <f t="shared" si="1"/>
        <v>0</v>
      </c>
      <c r="J32" s="234"/>
      <c r="K32" s="234"/>
      <c r="L32" s="234">
        <f t="shared" si="2"/>
        <v>0</v>
      </c>
      <c r="M32" s="234"/>
      <c r="N32" s="234"/>
      <c r="O32" s="234">
        <f t="shared" si="3"/>
        <v>0</v>
      </c>
      <c r="P32" s="295"/>
      <c r="Q32" s="295"/>
      <c r="R32" s="234"/>
      <c r="S32" s="234"/>
      <c r="T32" s="234"/>
      <c r="U32" s="234">
        <f t="shared" si="4"/>
        <v>0</v>
      </c>
      <c r="V32" s="234"/>
      <c r="W32" s="234"/>
      <c r="X32" s="234">
        <f t="shared" si="5"/>
        <v>0</v>
      </c>
      <c r="Y32" s="234"/>
      <c r="Z32" s="234"/>
      <c r="AA32" s="234">
        <f t="shared" si="6"/>
        <v>0</v>
      </c>
      <c r="AB32" s="234"/>
      <c r="AC32" s="235"/>
      <c r="AD32" s="234">
        <f t="shared" si="7"/>
        <v>0</v>
      </c>
      <c r="AE32" s="386"/>
      <c r="AF32" s="386"/>
      <c r="AG32" s="386"/>
      <c r="AH32" s="386"/>
      <c r="AI32" s="459"/>
      <c r="AJ32" s="386"/>
      <c r="AK32" s="386"/>
      <c r="AL32" s="386"/>
      <c r="AM32" s="386"/>
      <c r="AN32" s="386"/>
      <c r="AO32" s="386"/>
      <c r="AP32" s="285"/>
      <c r="AQ32" s="285"/>
      <c r="AR32" s="234"/>
      <c r="AS32" s="234"/>
      <c r="AT32" s="161">
        <f t="shared" si="8"/>
        <v>0</v>
      </c>
      <c r="AU32" s="451">
        <v>241.5</v>
      </c>
      <c r="AV32" s="90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326" t="s">
        <v>242</v>
      </c>
      <c r="B33" s="5"/>
      <c r="C33" s="106" t="s">
        <v>200</v>
      </c>
      <c r="D33" s="94"/>
      <c r="E33" s="94"/>
      <c r="F33" s="234">
        <f t="shared" si="0"/>
        <v>0</v>
      </c>
      <c r="G33" s="234"/>
      <c r="H33" s="234"/>
      <c r="I33" s="234">
        <f t="shared" si="1"/>
        <v>0</v>
      </c>
      <c r="J33" s="234"/>
      <c r="K33" s="234"/>
      <c r="L33" s="234">
        <f t="shared" si="2"/>
        <v>0</v>
      </c>
      <c r="M33" s="234"/>
      <c r="N33" s="234"/>
      <c r="O33" s="234"/>
      <c r="P33" s="295"/>
      <c r="Q33" s="295"/>
      <c r="R33" s="234"/>
      <c r="S33" s="234"/>
      <c r="T33" s="234"/>
      <c r="U33" s="234">
        <f t="shared" si="4"/>
        <v>0</v>
      </c>
      <c r="V33" s="234"/>
      <c r="W33" s="234"/>
      <c r="X33" s="234">
        <f t="shared" si="5"/>
        <v>0</v>
      </c>
      <c r="Y33" s="234"/>
      <c r="Z33" s="234"/>
      <c r="AA33" s="234">
        <f t="shared" si="6"/>
        <v>0</v>
      </c>
      <c r="AB33" s="234"/>
      <c r="AC33" s="235"/>
      <c r="AD33" s="234">
        <f t="shared" si="7"/>
        <v>0</v>
      </c>
      <c r="AE33" s="386"/>
      <c r="AF33" s="386"/>
      <c r="AG33" s="386"/>
      <c r="AH33" s="386"/>
      <c r="AI33" s="459"/>
      <c r="AJ33" s="386"/>
      <c r="AK33" s="386"/>
      <c r="AL33" s="386"/>
      <c r="AM33" s="386"/>
      <c r="AN33" s="386"/>
      <c r="AO33" s="386"/>
      <c r="AP33" s="285"/>
      <c r="AQ33" s="285"/>
      <c r="AR33" s="234"/>
      <c r="AS33" s="234"/>
      <c r="AT33" s="162">
        <f t="shared" si="8"/>
        <v>0</v>
      </c>
      <c r="AU33" s="451">
        <v>142.5</v>
      </c>
      <c r="AV33" s="90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326" t="s">
        <v>25</v>
      </c>
      <c r="B34" s="5"/>
      <c r="C34" s="106" t="s">
        <v>200</v>
      </c>
      <c r="D34" s="94"/>
      <c r="E34" s="94"/>
      <c r="F34" s="234">
        <f t="shared" si="0"/>
        <v>0</v>
      </c>
      <c r="G34" s="234"/>
      <c r="H34" s="234"/>
      <c r="I34" s="234">
        <f t="shared" si="1"/>
        <v>0</v>
      </c>
      <c r="J34" s="234"/>
      <c r="K34" s="234"/>
      <c r="L34" s="234">
        <f t="shared" si="2"/>
        <v>0</v>
      </c>
      <c r="M34" s="234"/>
      <c r="N34" s="234"/>
      <c r="O34" s="234">
        <f t="shared" si="3"/>
        <v>0</v>
      </c>
      <c r="P34" s="295"/>
      <c r="Q34" s="295"/>
      <c r="R34" s="234"/>
      <c r="S34" s="234"/>
      <c r="T34" s="234"/>
      <c r="U34" s="234">
        <f t="shared" si="4"/>
        <v>0</v>
      </c>
      <c r="V34" s="234"/>
      <c r="W34" s="234"/>
      <c r="X34" s="234">
        <f t="shared" si="5"/>
        <v>0</v>
      </c>
      <c r="Y34" s="234"/>
      <c r="Z34" s="234"/>
      <c r="AA34" s="234">
        <f t="shared" si="6"/>
        <v>0</v>
      </c>
      <c r="AB34" s="234"/>
      <c r="AC34" s="235"/>
      <c r="AD34" s="234">
        <f t="shared" si="7"/>
        <v>0</v>
      </c>
      <c r="AE34" s="386"/>
      <c r="AF34" s="386"/>
      <c r="AG34" s="386"/>
      <c r="AH34" s="386"/>
      <c r="AI34" s="459"/>
      <c r="AJ34" s="386"/>
      <c r="AK34" s="386"/>
      <c r="AL34" s="386"/>
      <c r="AM34" s="386"/>
      <c r="AN34" s="386"/>
      <c r="AO34" s="386"/>
      <c r="AP34" s="285"/>
      <c r="AQ34" s="285"/>
      <c r="AR34" s="234"/>
      <c r="AS34" s="234"/>
      <c r="AT34" s="162">
        <f t="shared" si="8"/>
        <v>0</v>
      </c>
      <c r="AU34" s="451"/>
      <c r="AV34" s="90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326" t="s">
        <v>239</v>
      </c>
      <c r="B35" s="5"/>
      <c r="C35" s="106" t="s">
        <v>200</v>
      </c>
      <c r="D35" s="94"/>
      <c r="E35" s="94"/>
      <c r="F35" s="234">
        <f t="shared" si="0"/>
        <v>0</v>
      </c>
      <c r="G35" s="234"/>
      <c r="H35" s="234">
        <f>G35*G27</f>
        <v>0</v>
      </c>
      <c r="I35" s="234">
        <f t="shared" si="1"/>
        <v>0</v>
      </c>
      <c r="J35" s="234"/>
      <c r="K35" s="234"/>
      <c r="L35" s="234">
        <f t="shared" si="2"/>
        <v>0</v>
      </c>
      <c r="M35" s="234"/>
      <c r="N35" s="234"/>
      <c r="O35" s="234">
        <f t="shared" si="3"/>
        <v>0</v>
      </c>
      <c r="P35" s="295"/>
      <c r="Q35" s="295"/>
      <c r="R35" s="234"/>
      <c r="S35" s="234"/>
      <c r="T35" s="234"/>
      <c r="U35" s="234">
        <f t="shared" si="4"/>
        <v>0</v>
      </c>
      <c r="V35" s="234"/>
      <c r="W35" s="234"/>
      <c r="X35" s="234">
        <f t="shared" si="5"/>
        <v>0</v>
      </c>
      <c r="Y35" s="234"/>
      <c r="Z35" s="234"/>
      <c r="AA35" s="234">
        <f t="shared" si="6"/>
        <v>0</v>
      </c>
      <c r="AB35" s="234"/>
      <c r="AC35" s="235"/>
      <c r="AD35" s="234">
        <f t="shared" si="7"/>
        <v>0</v>
      </c>
      <c r="AE35" s="386"/>
      <c r="AF35" s="386"/>
      <c r="AG35" s="386"/>
      <c r="AH35" s="386"/>
      <c r="AI35" s="459"/>
      <c r="AJ35" s="386"/>
      <c r="AK35" s="386"/>
      <c r="AL35" s="386"/>
      <c r="AM35" s="386"/>
      <c r="AN35" s="386"/>
      <c r="AO35" s="386"/>
      <c r="AP35" s="285"/>
      <c r="AQ35" s="285"/>
      <c r="AR35" s="234"/>
      <c r="AS35" s="234"/>
      <c r="AT35" s="161">
        <f t="shared" si="8"/>
        <v>0</v>
      </c>
      <c r="AU35" s="451">
        <v>138</v>
      </c>
      <c r="AV35" s="90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326" t="s">
        <v>231</v>
      </c>
      <c r="B36" s="5"/>
      <c r="C36" s="106" t="s">
        <v>200</v>
      </c>
      <c r="D36" s="94"/>
      <c r="E36" s="94"/>
      <c r="F36" s="234">
        <f t="shared" si="0"/>
        <v>0</v>
      </c>
      <c r="G36" s="234"/>
      <c r="H36" s="234"/>
      <c r="I36" s="234">
        <f t="shared" si="1"/>
        <v>0</v>
      </c>
      <c r="J36" s="234"/>
      <c r="K36" s="234"/>
      <c r="L36" s="234">
        <f t="shared" si="2"/>
        <v>0</v>
      </c>
      <c r="M36" s="234"/>
      <c r="N36" s="234"/>
      <c r="O36" s="234">
        <f t="shared" si="3"/>
        <v>0</v>
      </c>
      <c r="P36" s="295"/>
      <c r="Q36" s="295"/>
      <c r="R36" s="234"/>
      <c r="S36" s="234"/>
      <c r="T36" s="234"/>
      <c r="U36" s="234">
        <f t="shared" si="4"/>
        <v>0</v>
      </c>
      <c r="V36" s="234"/>
      <c r="W36" s="234"/>
      <c r="X36" s="234">
        <f t="shared" si="5"/>
        <v>0</v>
      </c>
      <c r="Y36" s="234"/>
      <c r="Z36" s="234"/>
      <c r="AA36" s="234">
        <f t="shared" si="6"/>
        <v>0</v>
      </c>
      <c r="AB36" s="234"/>
      <c r="AC36" s="235"/>
      <c r="AD36" s="234">
        <f t="shared" si="7"/>
        <v>0</v>
      </c>
      <c r="AE36" s="386"/>
      <c r="AF36" s="386"/>
      <c r="AG36" s="386"/>
      <c r="AH36" s="386"/>
      <c r="AI36" s="459"/>
      <c r="AJ36" s="386"/>
      <c r="AK36" s="386"/>
      <c r="AL36" s="386"/>
      <c r="AM36" s="386"/>
      <c r="AN36" s="386"/>
      <c r="AO36" s="386"/>
      <c r="AP36" s="285"/>
      <c r="AQ36" s="285"/>
      <c r="AR36" s="234"/>
      <c r="AS36" s="234"/>
      <c r="AT36" s="162">
        <f t="shared" si="8"/>
        <v>0</v>
      </c>
      <c r="AU36" s="451"/>
      <c r="AV36" s="90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326" t="s">
        <v>26</v>
      </c>
      <c r="B37" s="5"/>
      <c r="C37" s="106" t="s">
        <v>200</v>
      </c>
      <c r="D37" s="94"/>
      <c r="E37" s="94"/>
      <c r="F37" s="234">
        <f t="shared" si="0"/>
        <v>0</v>
      </c>
      <c r="G37" s="234"/>
      <c r="H37" s="234"/>
      <c r="I37" s="234">
        <f t="shared" si="1"/>
        <v>0</v>
      </c>
      <c r="J37" s="234"/>
      <c r="K37" s="234"/>
      <c r="L37" s="234">
        <f t="shared" si="2"/>
        <v>0</v>
      </c>
      <c r="M37" s="234"/>
      <c r="N37" s="234"/>
      <c r="O37" s="234">
        <f t="shared" si="3"/>
        <v>0</v>
      </c>
      <c r="P37" s="295"/>
      <c r="Q37" s="295"/>
      <c r="R37" s="234"/>
      <c r="S37" s="234"/>
      <c r="T37" s="234"/>
      <c r="U37" s="234">
        <f t="shared" si="4"/>
        <v>0</v>
      </c>
      <c r="V37" s="234"/>
      <c r="W37" s="234"/>
      <c r="X37" s="234">
        <f t="shared" si="5"/>
        <v>0</v>
      </c>
      <c r="Y37" s="234"/>
      <c r="Z37" s="234"/>
      <c r="AA37" s="234">
        <f t="shared" si="6"/>
        <v>0</v>
      </c>
      <c r="AB37" s="234"/>
      <c r="AC37" s="235"/>
      <c r="AD37" s="234">
        <f t="shared" si="7"/>
        <v>0</v>
      </c>
      <c r="AE37" s="386"/>
      <c r="AF37" s="386"/>
      <c r="AG37" s="386"/>
      <c r="AH37" s="386"/>
      <c r="AI37" s="459"/>
      <c r="AJ37" s="386"/>
      <c r="AK37" s="386"/>
      <c r="AL37" s="386"/>
      <c r="AM37" s="386"/>
      <c r="AN37" s="386"/>
      <c r="AO37" s="386"/>
      <c r="AP37" s="285"/>
      <c r="AQ37" s="285"/>
      <c r="AR37" s="234"/>
      <c r="AS37" s="234"/>
      <c r="AT37" s="162">
        <f t="shared" si="8"/>
        <v>0</v>
      </c>
      <c r="AU37" s="451"/>
      <c r="AV37" s="90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326" t="s">
        <v>227</v>
      </c>
      <c r="B38" s="5"/>
      <c r="C38" s="106" t="s">
        <v>200</v>
      </c>
      <c r="D38" s="94"/>
      <c r="E38" s="94"/>
      <c r="F38" s="234">
        <f t="shared" si="0"/>
        <v>0</v>
      </c>
      <c r="G38" s="234"/>
      <c r="H38" s="234"/>
      <c r="I38" s="234">
        <f t="shared" si="1"/>
        <v>0</v>
      </c>
      <c r="J38" s="234"/>
      <c r="K38" s="234"/>
      <c r="L38" s="234">
        <f t="shared" si="2"/>
        <v>0</v>
      </c>
      <c r="M38" s="234"/>
      <c r="N38" s="234"/>
      <c r="O38" s="234">
        <f t="shared" si="3"/>
        <v>0</v>
      </c>
      <c r="P38" s="295"/>
      <c r="Q38" s="295"/>
      <c r="R38" s="234"/>
      <c r="S38" s="234"/>
      <c r="T38" s="234"/>
      <c r="U38" s="234">
        <f t="shared" si="4"/>
        <v>0</v>
      </c>
      <c r="V38" s="234"/>
      <c r="W38" s="234"/>
      <c r="X38" s="234">
        <f t="shared" si="5"/>
        <v>0</v>
      </c>
      <c r="Y38" s="234"/>
      <c r="Z38" s="234"/>
      <c r="AA38" s="234">
        <f t="shared" si="6"/>
        <v>0</v>
      </c>
      <c r="AB38" s="234"/>
      <c r="AC38" s="235"/>
      <c r="AD38" s="234">
        <f t="shared" si="7"/>
        <v>0</v>
      </c>
      <c r="AE38" s="386"/>
      <c r="AF38" s="386"/>
      <c r="AG38" s="386"/>
      <c r="AH38" s="386"/>
      <c r="AI38" s="459"/>
      <c r="AJ38" s="386"/>
      <c r="AK38" s="386"/>
      <c r="AL38" s="386"/>
      <c r="AM38" s="386"/>
      <c r="AN38" s="386"/>
      <c r="AO38" s="386"/>
      <c r="AP38" s="285"/>
      <c r="AQ38" s="285"/>
      <c r="AR38" s="234"/>
      <c r="AS38" s="234"/>
      <c r="AT38" s="162">
        <f t="shared" si="8"/>
        <v>0</v>
      </c>
      <c r="AU38" s="278"/>
      <c r="AV38" s="90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326" t="s">
        <v>27</v>
      </c>
      <c r="B39" s="5"/>
      <c r="C39" s="106" t="s">
        <v>200</v>
      </c>
      <c r="D39" s="94"/>
      <c r="E39" s="94">
        <f>D39*D27</f>
        <v>0</v>
      </c>
      <c r="F39" s="234">
        <f t="shared" si="0"/>
        <v>0</v>
      </c>
      <c r="G39" s="234"/>
      <c r="H39" s="234">
        <f>G39*G27</f>
        <v>0</v>
      </c>
      <c r="I39" s="234">
        <f t="shared" si="1"/>
        <v>0</v>
      </c>
      <c r="J39" s="234"/>
      <c r="K39" s="234">
        <f>J39*J27</f>
        <v>0</v>
      </c>
      <c r="L39" s="234">
        <f t="shared" si="2"/>
        <v>0</v>
      </c>
      <c r="M39" s="234"/>
      <c r="N39" s="234"/>
      <c r="O39" s="234">
        <f t="shared" si="3"/>
        <v>0</v>
      </c>
      <c r="P39" s="295">
        <v>5.0000000000000001E-3</v>
      </c>
      <c r="Q39" s="295">
        <f>P39*P27</f>
        <v>0.61</v>
      </c>
      <c r="R39" s="234"/>
      <c r="S39" s="234"/>
      <c r="T39" s="234"/>
      <c r="U39" s="234">
        <f t="shared" si="4"/>
        <v>0</v>
      </c>
      <c r="V39" s="234"/>
      <c r="W39" s="234">
        <f>V39*V27</f>
        <v>0</v>
      </c>
      <c r="X39" s="234">
        <f t="shared" si="5"/>
        <v>0</v>
      </c>
      <c r="Y39" s="234"/>
      <c r="Z39" s="234"/>
      <c r="AA39" s="234">
        <f t="shared" si="6"/>
        <v>0</v>
      </c>
      <c r="AB39" s="234"/>
      <c r="AC39" s="235"/>
      <c r="AD39" s="234">
        <f t="shared" si="7"/>
        <v>0</v>
      </c>
      <c r="AE39" s="386"/>
      <c r="AF39" s="386"/>
      <c r="AG39" s="386"/>
      <c r="AH39" s="386"/>
      <c r="AI39" s="459">
        <f>AH39*AH27</f>
        <v>0</v>
      </c>
      <c r="AJ39" s="386"/>
      <c r="AK39" s="386"/>
      <c r="AL39" s="386"/>
      <c r="AM39" s="386"/>
      <c r="AN39" s="386"/>
      <c r="AO39" s="386"/>
      <c r="AP39" s="285"/>
      <c r="AQ39" s="285"/>
      <c r="AR39" s="234"/>
      <c r="AS39" s="234"/>
      <c r="AT39" s="161">
        <f t="shared" si="8"/>
        <v>0.61</v>
      </c>
      <c r="AU39" s="279">
        <v>610.20000000000005</v>
      </c>
      <c r="AV39" s="90">
        <f t="shared" si="9"/>
        <v>372.22200000000004</v>
      </c>
      <c r="AW39" s="6"/>
      <c r="AX39" s="6"/>
      <c r="AY39" s="6"/>
      <c r="AZ39" s="6"/>
      <c r="BA39" s="6"/>
      <c r="BB39" s="6"/>
    </row>
    <row r="40" spans="1:54" ht="42" customHeight="1">
      <c r="A40" s="326" t="s">
        <v>28</v>
      </c>
      <c r="B40" s="5"/>
      <c r="C40" s="106" t="s">
        <v>200</v>
      </c>
      <c r="D40" s="94"/>
      <c r="E40" s="94"/>
      <c r="F40" s="234">
        <f t="shared" si="0"/>
        <v>0</v>
      </c>
      <c r="G40" s="234"/>
      <c r="H40" s="234"/>
      <c r="I40" s="234">
        <f t="shared" si="1"/>
        <v>0</v>
      </c>
      <c r="J40" s="234"/>
      <c r="K40" s="234"/>
      <c r="L40" s="234">
        <f t="shared" si="2"/>
        <v>0</v>
      </c>
      <c r="M40" s="234"/>
      <c r="N40" s="234"/>
      <c r="O40" s="234">
        <f t="shared" si="3"/>
        <v>0</v>
      </c>
      <c r="P40" s="295"/>
      <c r="Q40" s="295"/>
      <c r="R40" s="234"/>
      <c r="S40" s="234"/>
      <c r="T40" s="234"/>
      <c r="U40" s="234">
        <f t="shared" si="4"/>
        <v>0</v>
      </c>
      <c r="V40" s="234"/>
      <c r="W40" s="234"/>
      <c r="X40" s="234">
        <f t="shared" si="5"/>
        <v>0</v>
      </c>
      <c r="Y40" s="234"/>
      <c r="Z40" s="234"/>
      <c r="AA40" s="234">
        <f t="shared" si="6"/>
        <v>0</v>
      </c>
      <c r="AB40" s="234"/>
      <c r="AC40" s="235"/>
      <c r="AD40" s="234">
        <f t="shared" si="7"/>
        <v>0</v>
      </c>
      <c r="AE40" s="386"/>
      <c r="AF40" s="386"/>
      <c r="AG40" s="386"/>
      <c r="AH40" s="386"/>
      <c r="AI40" s="459"/>
      <c r="AJ40" s="386"/>
      <c r="AK40" s="386"/>
      <c r="AL40" s="386"/>
      <c r="AM40" s="386"/>
      <c r="AN40" s="386"/>
      <c r="AO40" s="386"/>
      <c r="AP40" s="285"/>
      <c r="AQ40" s="285"/>
      <c r="AR40" s="234"/>
      <c r="AS40" s="234"/>
      <c r="AT40" s="162">
        <f t="shared" si="8"/>
        <v>0</v>
      </c>
      <c r="AU40" s="279"/>
      <c r="AV40" s="90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326" t="s">
        <v>230</v>
      </c>
      <c r="B41" s="5"/>
      <c r="C41" s="106" t="s">
        <v>200</v>
      </c>
      <c r="D41" s="94"/>
      <c r="E41" s="94"/>
      <c r="F41" s="234">
        <f t="shared" si="0"/>
        <v>0</v>
      </c>
      <c r="G41" s="234"/>
      <c r="H41" s="234"/>
      <c r="I41" s="234">
        <f t="shared" si="1"/>
        <v>0</v>
      </c>
      <c r="J41" s="234"/>
      <c r="K41" s="234"/>
      <c r="L41" s="234">
        <f t="shared" si="2"/>
        <v>0</v>
      </c>
      <c r="M41" s="234"/>
      <c r="N41" s="234"/>
      <c r="O41" s="234">
        <f t="shared" si="3"/>
        <v>0</v>
      </c>
      <c r="P41" s="295"/>
      <c r="Q41" s="295"/>
      <c r="R41" s="234"/>
      <c r="S41" s="234"/>
      <c r="T41" s="234"/>
      <c r="U41" s="234">
        <f t="shared" si="4"/>
        <v>0</v>
      </c>
      <c r="V41" s="234"/>
      <c r="W41" s="234"/>
      <c r="X41" s="234">
        <f t="shared" si="5"/>
        <v>0</v>
      </c>
      <c r="Y41" s="234"/>
      <c r="Z41" s="234"/>
      <c r="AA41" s="234">
        <f t="shared" si="6"/>
        <v>0</v>
      </c>
      <c r="AB41" s="234"/>
      <c r="AC41" s="235"/>
      <c r="AD41" s="234">
        <f t="shared" si="7"/>
        <v>0</v>
      </c>
      <c r="AE41" s="386"/>
      <c r="AF41" s="386"/>
      <c r="AG41" s="386"/>
      <c r="AH41" s="386"/>
      <c r="AI41" s="459"/>
      <c r="AJ41" s="386"/>
      <c r="AK41" s="386"/>
      <c r="AL41" s="386"/>
      <c r="AM41" s="386"/>
      <c r="AN41" s="386"/>
      <c r="AO41" s="386"/>
      <c r="AP41" s="94"/>
      <c r="AQ41" s="94"/>
      <c r="AR41" s="234"/>
      <c r="AS41" s="234"/>
      <c r="AT41" s="162">
        <f t="shared" si="8"/>
        <v>0</v>
      </c>
      <c r="AU41" s="279"/>
      <c r="AV41" s="90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326" t="s">
        <v>29</v>
      </c>
      <c r="B42" s="5"/>
      <c r="C42" s="106" t="s">
        <v>200</v>
      </c>
      <c r="D42" s="94"/>
      <c r="E42" s="94"/>
      <c r="F42" s="234">
        <f t="shared" si="0"/>
        <v>0</v>
      </c>
      <c r="G42" s="234"/>
      <c r="H42" s="234"/>
      <c r="I42" s="234">
        <f t="shared" si="1"/>
        <v>0</v>
      </c>
      <c r="J42" s="234"/>
      <c r="K42" s="234"/>
      <c r="L42" s="234">
        <f t="shared" si="2"/>
        <v>0</v>
      </c>
      <c r="M42" s="234"/>
      <c r="N42" s="234"/>
      <c r="O42" s="234">
        <f t="shared" si="3"/>
        <v>0</v>
      </c>
      <c r="P42" s="295"/>
      <c r="Q42" s="295">
        <f>P42*P27</f>
        <v>0</v>
      </c>
      <c r="R42" s="234"/>
      <c r="S42" s="234"/>
      <c r="T42" s="234"/>
      <c r="U42" s="234">
        <f t="shared" si="4"/>
        <v>0</v>
      </c>
      <c r="V42" s="234"/>
      <c r="W42" s="234"/>
      <c r="X42" s="234">
        <f t="shared" si="5"/>
        <v>0</v>
      </c>
      <c r="Y42" s="234"/>
      <c r="Z42" s="234">
        <f>Y42*Y27</f>
        <v>0</v>
      </c>
      <c r="AA42" s="234">
        <f t="shared" si="6"/>
        <v>0</v>
      </c>
      <c r="AB42" s="234"/>
      <c r="AC42" s="235">
        <f>AB42*AB27</f>
        <v>0</v>
      </c>
      <c r="AD42" s="234">
        <f t="shared" si="7"/>
        <v>0</v>
      </c>
      <c r="AE42" s="386"/>
      <c r="AF42" s="386">
        <f>AE42*AE27</f>
        <v>0</v>
      </c>
      <c r="AG42" s="386"/>
      <c r="AH42" s="386"/>
      <c r="AI42" s="459">
        <f>AH42*AH27</f>
        <v>0</v>
      </c>
      <c r="AJ42" s="386"/>
      <c r="AK42" s="386"/>
      <c r="AL42" s="386"/>
      <c r="AM42" s="386"/>
      <c r="AN42" s="386"/>
      <c r="AO42" s="386"/>
      <c r="AP42" s="94"/>
      <c r="AQ42" s="94"/>
      <c r="AR42" s="234"/>
      <c r="AS42" s="234"/>
      <c r="AT42" s="161">
        <f t="shared" si="8"/>
        <v>0</v>
      </c>
      <c r="AU42" s="279">
        <v>195</v>
      </c>
      <c r="AV42" s="90">
        <f t="shared" si="9"/>
        <v>0</v>
      </c>
      <c r="AW42" s="6"/>
      <c r="AX42" s="6"/>
      <c r="AY42" s="6"/>
      <c r="AZ42" s="6"/>
      <c r="BA42" s="6"/>
      <c r="BB42" s="6"/>
    </row>
    <row r="43" spans="1:54" ht="42" customHeight="1">
      <c r="A43" s="326" t="s">
        <v>206</v>
      </c>
      <c r="B43" s="5"/>
      <c r="C43" s="106" t="s">
        <v>200</v>
      </c>
      <c r="D43" s="94"/>
      <c r="E43" s="94"/>
      <c r="F43" s="234">
        <f t="shared" si="0"/>
        <v>0</v>
      </c>
      <c r="G43" s="234"/>
      <c r="H43" s="234"/>
      <c r="I43" s="234">
        <f t="shared" si="1"/>
        <v>0</v>
      </c>
      <c r="J43" s="234"/>
      <c r="K43" s="234"/>
      <c r="L43" s="234">
        <f t="shared" si="2"/>
        <v>0</v>
      </c>
      <c r="M43" s="234"/>
      <c r="N43" s="234"/>
      <c r="O43" s="234">
        <f t="shared" si="3"/>
        <v>0</v>
      </c>
      <c r="P43" s="295"/>
      <c r="Q43" s="295"/>
      <c r="R43" s="234"/>
      <c r="S43" s="234"/>
      <c r="T43" s="234"/>
      <c r="U43" s="234">
        <f t="shared" si="4"/>
        <v>0</v>
      </c>
      <c r="V43" s="234"/>
      <c r="W43" s="234"/>
      <c r="X43" s="234">
        <f t="shared" si="5"/>
        <v>0</v>
      </c>
      <c r="Y43" s="234"/>
      <c r="Z43" s="234"/>
      <c r="AA43" s="234">
        <f t="shared" si="6"/>
        <v>0</v>
      </c>
      <c r="AB43" s="234"/>
      <c r="AC43" s="235"/>
      <c r="AD43" s="234">
        <f t="shared" si="7"/>
        <v>0</v>
      </c>
      <c r="AE43" s="386"/>
      <c r="AF43" s="386"/>
      <c r="AG43" s="386"/>
      <c r="AH43" s="386"/>
      <c r="AI43" s="459"/>
      <c r="AJ43" s="386"/>
      <c r="AK43" s="386"/>
      <c r="AL43" s="386"/>
      <c r="AM43" s="386"/>
      <c r="AN43" s="386"/>
      <c r="AO43" s="386"/>
      <c r="AP43" s="94"/>
      <c r="AQ43" s="94"/>
      <c r="AR43" s="234"/>
      <c r="AS43" s="234"/>
      <c r="AT43" s="162">
        <f t="shared" si="8"/>
        <v>0</v>
      </c>
      <c r="AU43" s="279"/>
      <c r="AV43" s="90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326" t="s">
        <v>326</v>
      </c>
      <c r="B44" s="5"/>
      <c r="C44" s="106" t="s">
        <v>201</v>
      </c>
      <c r="D44" s="94"/>
      <c r="E44" s="94"/>
      <c r="F44" s="234">
        <f t="shared" si="0"/>
        <v>0</v>
      </c>
      <c r="G44" s="234"/>
      <c r="H44" s="234"/>
      <c r="I44" s="234">
        <f t="shared" si="1"/>
        <v>0</v>
      </c>
      <c r="J44" s="234"/>
      <c r="K44" s="234"/>
      <c r="L44" s="234">
        <f t="shared" si="2"/>
        <v>0</v>
      </c>
      <c r="M44" s="234"/>
      <c r="N44" s="234"/>
      <c r="O44" s="234">
        <f t="shared" si="3"/>
        <v>0</v>
      </c>
      <c r="P44" s="295">
        <v>0.125</v>
      </c>
      <c r="Q44" s="295">
        <f>P44*P27</f>
        <v>15.25</v>
      </c>
      <c r="R44" s="234"/>
      <c r="S44" s="234"/>
      <c r="T44" s="234"/>
      <c r="U44" s="234">
        <f t="shared" si="4"/>
        <v>0</v>
      </c>
      <c r="V44" s="234"/>
      <c r="W44" s="234"/>
      <c r="X44" s="234">
        <f t="shared" si="5"/>
        <v>0</v>
      </c>
      <c r="Y44" s="234"/>
      <c r="Z44" s="234"/>
      <c r="AA44" s="234">
        <f t="shared" si="6"/>
        <v>0</v>
      </c>
      <c r="AB44" s="234"/>
      <c r="AC44" s="235"/>
      <c r="AD44" s="234">
        <f t="shared" si="7"/>
        <v>0</v>
      </c>
      <c r="AE44" s="386"/>
      <c r="AF44" s="386"/>
      <c r="AG44" s="386"/>
      <c r="AH44" s="386"/>
      <c r="AI44" s="459"/>
      <c r="AJ44" s="386"/>
      <c r="AK44" s="386"/>
      <c r="AL44" s="386"/>
      <c r="AM44" s="386"/>
      <c r="AN44" s="386"/>
      <c r="AO44" s="386"/>
      <c r="AP44" s="94"/>
      <c r="AQ44" s="94"/>
      <c r="AR44" s="234"/>
      <c r="AS44" s="234"/>
      <c r="AT44" s="162">
        <f t="shared" si="8"/>
        <v>15.25</v>
      </c>
      <c r="AU44" s="279">
        <v>58.32</v>
      </c>
      <c r="AV44" s="90">
        <f t="shared" si="9"/>
        <v>889.38</v>
      </c>
      <c r="AW44" s="6"/>
      <c r="AX44" s="6"/>
      <c r="AY44" s="6"/>
      <c r="AZ44" s="6"/>
      <c r="BA44" s="6"/>
      <c r="BB44" s="6"/>
    </row>
    <row r="45" spans="1:54" ht="42" customHeight="1">
      <c r="A45" s="326" t="s">
        <v>205</v>
      </c>
      <c r="B45" s="5"/>
      <c r="C45" s="106" t="s">
        <v>200</v>
      </c>
      <c r="D45" s="94"/>
      <c r="E45" s="94"/>
      <c r="F45" s="234">
        <f t="shared" si="0"/>
        <v>0</v>
      </c>
      <c r="G45" s="234"/>
      <c r="H45" s="234"/>
      <c r="I45" s="234">
        <f t="shared" si="1"/>
        <v>0</v>
      </c>
      <c r="J45" s="234"/>
      <c r="K45" s="234">
        <f>J45*J27</f>
        <v>0</v>
      </c>
      <c r="L45" s="234">
        <f t="shared" si="2"/>
        <v>0</v>
      </c>
      <c r="M45" s="234"/>
      <c r="N45" s="234"/>
      <c r="O45" s="234">
        <f t="shared" si="3"/>
        <v>0</v>
      </c>
      <c r="P45" s="295"/>
      <c r="Q45" s="295"/>
      <c r="R45" s="234"/>
      <c r="S45" s="234"/>
      <c r="T45" s="234"/>
      <c r="U45" s="234">
        <f t="shared" si="4"/>
        <v>0</v>
      </c>
      <c r="V45" s="234"/>
      <c r="W45" s="234"/>
      <c r="X45" s="234">
        <f t="shared" si="5"/>
        <v>0</v>
      </c>
      <c r="Y45" s="234"/>
      <c r="Z45" s="234"/>
      <c r="AA45" s="234">
        <f t="shared" si="6"/>
        <v>0</v>
      </c>
      <c r="AB45" s="234"/>
      <c r="AC45" s="235"/>
      <c r="AD45" s="234">
        <f t="shared" si="7"/>
        <v>0</v>
      </c>
      <c r="AE45" s="386"/>
      <c r="AF45" s="386"/>
      <c r="AG45" s="386"/>
      <c r="AH45" s="386"/>
      <c r="AI45" s="459"/>
      <c r="AJ45" s="386"/>
      <c r="AK45" s="386"/>
      <c r="AL45" s="386"/>
      <c r="AM45" s="386"/>
      <c r="AN45" s="386"/>
      <c r="AO45" s="386"/>
      <c r="AP45" s="94"/>
      <c r="AQ45" s="94"/>
      <c r="AR45" s="234"/>
      <c r="AS45" s="234"/>
      <c r="AT45" s="161">
        <f t="shared" si="8"/>
        <v>0</v>
      </c>
      <c r="AU45" s="279">
        <v>270</v>
      </c>
      <c r="AV45" s="90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326" t="s">
        <v>31</v>
      </c>
      <c r="B46" s="5"/>
      <c r="C46" s="106" t="s">
        <v>200</v>
      </c>
      <c r="D46" s="94"/>
      <c r="E46" s="94"/>
      <c r="F46" s="234">
        <f t="shared" si="0"/>
        <v>0</v>
      </c>
      <c r="G46" s="234"/>
      <c r="H46" s="234"/>
      <c r="I46" s="234">
        <f t="shared" si="1"/>
        <v>0</v>
      </c>
      <c r="J46" s="234"/>
      <c r="K46" s="234"/>
      <c r="L46" s="234">
        <f t="shared" si="2"/>
        <v>0</v>
      </c>
      <c r="M46" s="234"/>
      <c r="N46" s="234"/>
      <c r="O46" s="234">
        <f t="shared" si="3"/>
        <v>0</v>
      </c>
      <c r="P46" s="295"/>
      <c r="Q46" s="295"/>
      <c r="R46" s="234"/>
      <c r="S46" s="234"/>
      <c r="T46" s="234"/>
      <c r="U46" s="234">
        <f t="shared" si="4"/>
        <v>0</v>
      </c>
      <c r="V46" s="234"/>
      <c r="W46" s="234"/>
      <c r="X46" s="234">
        <f t="shared" si="5"/>
        <v>0</v>
      </c>
      <c r="Y46" s="234"/>
      <c r="Z46" s="234"/>
      <c r="AA46" s="234">
        <f t="shared" si="6"/>
        <v>0</v>
      </c>
      <c r="AB46" s="234"/>
      <c r="AC46" s="235"/>
      <c r="AD46" s="234">
        <f t="shared" si="7"/>
        <v>0</v>
      </c>
      <c r="AE46" s="386"/>
      <c r="AF46" s="386"/>
      <c r="AG46" s="386"/>
      <c r="AH46" s="386"/>
      <c r="AI46" s="459"/>
      <c r="AJ46" s="386"/>
      <c r="AK46" s="386"/>
      <c r="AL46" s="386"/>
      <c r="AM46" s="386"/>
      <c r="AN46" s="386"/>
      <c r="AO46" s="386"/>
      <c r="AP46" s="94"/>
      <c r="AQ46" s="94"/>
      <c r="AR46" s="234"/>
      <c r="AS46" s="234"/>
      <c r="AT46" s="162">
        <f t="shared" si="8"/>
        <v>0</v>
      </c>
      <c r="AU46" s="279"/>
      <c r="AV46" s="90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326" t="s">
        <v>32</v>
      </c>
      <c r="B47" s="5"/>
      <c r="C47" s="106" t="s">
        <v>200</v>
      </c>
      <c r="D47" s="94"/>
      <c r="E47" s="94"/>
      <c r="F47" s="234">
        <f t="shared" si="0"/>
        <v>0</v>
      </c>
      <c r="G47" s="234"/>
      <c r="H47" s="234"/>
      <c r="I47" s="234">
        <f t="shared" si="1"/>
        <v>0</v>
      </c>
      <c r="J47" s="234"/>
      <c r="K47" s="234"/>
      <c r="L47" s="234">
        <f t="shared" si="2"/>
        <v>0</v>
      </c>
      <c r="M47" s="234"/>
      <c r="N47" s="234"/>
      <c r="O47" s="234">
        <f t="shared" si="3"/>
        <v>0</v>
      </c>
      <c r="P47" s="295"/>
      <c r="Q47" s="295"/>
      <c r="R47" s="234"/>
      <c r="S47" s="234"/>
      <c r="T47" s="234"/>
      <c r="U47" s="234">
        <f t="shared" si="4"/>
        <v>0</v>
      </c>
      <c r="V47" s="234"/>
      <c r="W47" s="234"/>
      <c r="X47" s="234">
        <f t="shared" si="5"/>
        <v>0</v>
      </c>
      <c r="Y47" s="234"/>
      <c r="Z47" s="234"/>
      <c r="AA47" s="234">
        <f t="shared" si="6"/>
        <v>0</v>
      </c>
      <c r="AB47" s="234"/>
      <c r="AC47" s="235"/>
      <c r="AD47" s="234">
        <f t="shared" si="7"/>
        <v>0</v>
      </c>
      <c r="AE47" s="386"/>
      <c r="AF47" s="386"/>
      <c r="AG47" s="386"/>
      <c r="AH47" s="386"/>
      <c r="AI47" s="459"/>
      <c r="AJ47" s="386"/>
      <c r="AK47" s="386"/>
      <c r="AL47" s="386"/>
      <c r="AM47" s="386"/>
      <c r="AN47" s="386"/>
      <c r="AO47" s="386"/>
      <c r="AP47" s="94"/>
      <c r="AQ47" s="94"/>
      <c r="AR47" s="234"/>
      <c r="AS47" s="234"/>
      <c r="AT47" s="161">
        <f t="shared" si="8"/>
        <v>0</v>
      </c>
      <c r="AU47" s="279">
        <v>138</v>
      </c>
      <c r="AV47" s="90">
        <f t="shared" si="9"/>
        <v>0</v>
      </c>
      <c r="AW47" s="6"/>
      <c r="AX47" s="6"/>
      <c r="AY47" s="6"/>
      <c r="AZ47" s="6"/>
      <c r="BA47" s="6"/>
      <c r="BB47" s="6"/>
    </row>
    <row r="48" spans="1:54" ht="42" customHeight="1">
      <c r="A48" s="326" t="s">
        <v>33</v>
      </c>
      <c r="B48" s="5"/>
      <c r="C48" s="106" t="s">
        <v>200</v>
      </c>
      <c r="D48" s="94"/>
      <c r="E48" s="94"/>
      <c r="F48" s="234">
        <f t="shared" si="0"/>
        <v>0</v>
      </c>
      <c r="G48" s="234"/>
      <c r="H48" s="234"/>
      <c r="I48" s="234">
        <f t="shared" si="1"/>
        <v>0</v>
      </c>
      <c r="J48" s="234"/>
      <c r="K48" s="234"/>
      <c r="L48" s="234">
        <f t="shared" si="2"/>
        <v>0</v>
      </c>
      <c r="M48" s="234"/>
      <c r="N48" s="234"/>
      <c r="O48" s="234">
        <f t="shared" si="3"/>
        <v>0</v>
      </c>
      <c r="P48" s="295"/>
      <c r="Q48" s="295"/>
      <c r="R48" s="234"/>
      <c r="S48" s="234"/>
      <c r="T48" s="234"/>
      <c r="U48" s="234">
        <f t="shared" si="4"/>
        <v>0</v>
      </c>
      <c r="V48" s="234"/>
      <c r="W48" s="234"/>
      <c r="X48" s="234">
        <f t="shared" si="5"/>
        <v>0</v>
      </c>
      <c r="Y48" s="234"/>
      <c r="Z48" s="234"/>
      <c r="AA48" s="234">
        <f t="shared" si="6"/>
        <v>0</v>
      </c>
      <c r="AB48" s="234"/>
      <c r="AC48" s="235"/>
      <c r="AD48" s="234">
        <f t="shared" si="7"/>
        <v>0</v>
      </c>
      <c r="AE48" s="386"/>
      <c r="AF48" s="386"/>
      <c r="AG48" s="386"/>
      <c r="AH48" s="386"/>
      <c r="AI48" s="459"/>
      <c r="AJ48" s="386"/>
      <c r="AK48" s="386"/>
      <c r="AL48" s="386"/>
      <c r="AM48" s="386"/>
      <c r="AN48" s="386"/>
      <c r="AO48" s="386"/>
      <c r="AP48" s="94"/>
      <c r="AQ48" s="94"/>
      <c r="AR48" s="234"/>
      <c r="AS48" s="234"/>
      <c r="AT48" s="162">
        <f t="shared" si="8"/>
        <v>0</v>
      </c>
      <c r="AU48" s="279"/>
      <c r="AV48" s="90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326" t="s">
        <v>34</v>
      </c>
      <c r="B49" s="5"/>
      <c r="C49" s="106" t="s">
        <v>200</v>
      </c>
      <c r="D49" s="94"/>
      <c r="E49" s="94"/>
      <c r="F49" s="234">
        <f t="shared" si="0"/>
        <v>0</v>
      </c>
      <c r="G49" s="234"/>
      <c r="H49" s="234"/>
      <c r="I49" s="234">
        <f t="shared" si="1"/>
        <v>0</v>
      </c>
      <c r="J49" s="234"/>
      <c r="K49" s="234"/>
      <c r="L49" s="234">
        <f t="shared" si="2"/>
        <v>0</v>
      </c>
      <c r="M49" s="234"/>
      <c r="N49" s="234"/>
      <c r="O49" s="234">
        <f t="shared" si="3"/>
        <v>0</v>
      </c>
      <c r="P49" s="295"/>
      <c r="Q49" s="295"/>
      <c r="R49" s="234"/>
      <c r="S49" s="234"/>
      <c r="T49" s="234"/>
      <c r="U49" s="234">
        <f t="shared" si="4"/>
        <v>0</v>
      </c>
      <c r="V49" s="234"/>
      <c r="W49" s="234"/>
      <c r="X49" s="234">
        <f t="shared" si="5"/>
        <v>0</v>
      </c>
      <c r="Y49" s="234"/>
      <c r="Z49" s="234"/>
      <c r="AA49" s="234">
        <f t="shared" si="6"/>
        <v>0</v>
      </c>
      <c r="AB49" s="234"/>
      <c r="AC49" s="235"/>
      <c r="AD49" s="234">
        <f t="shared" si="7"/>
        <v>0</v>
      </c>
      <c r="AE49" s="386"/>
      <c r="AF49" s="386"/>
      <c r="AG49" s="386"/>
      <c r="AH49" s="386"/>
      <c r="AI49" s="459"/>
      <c r="AJ49" s="386"/>
      <c r="AK49" s="386"/>
      <c r="AL49" s="386"/>
      <c r="AM49" s="386"/>
      <c r="AN49" s="386"/>
      <c r="AO49" s="386"/>
      <c r="AP49" s="94"/>
      <c r="AQ49" s="94"/>
      <c r="AR49" s="234"/>
      <c r="AS49" s="234"/>
      <c r="AT49" s="162">
        <f t="shared" si="8"/>
        <v>0</v>
      </c>
      <c r="AU49" s="279"/>
      <c r="AV49" s="90">
        <f t="shared" si="9"/>
        <v>0</v>
      </c>
      <c r="AW49" s="6"/>
      <c r="AX49" s="6"/>
      <c r="AY49" s="6"/>
      <c r="AZ49" s="6"/>
      <c r="BA49" s="6"/>
      <c r="BB49" s="6"/>
    </row>
    <row r="50" spans="1:54" ht="42" customHeight="1">
      <c r="A50" s="326" t="s">
        <v>35</v>
      </c>
      <c r="B50" s="5"/>
      <c r="C50" s="106" t="s">
        <v>202</v>
      </c>
      <c r="D50" s="94"/>
      <c r="E50" s="94"/>
      <c r="F50" s="234">
        <f t="shared" si="0"/>
        <v>0</v>
      </c>
      <c r="G50" s="234"/>
      <c r="H50" s="234"/>
      <c r="I50" s="234">
        <f t="shared" si="1"/>
        <v>0</v>
      </c>
      <c r="J50" s="234"/>
      <c r="K50" s="234">
        <f>J50*J27</f>
        <v>0</v>
      </c>
      <c r="L50" s="234">
        <f t="shared" si="2"/>
        <v>0</v>
      </c>
      <c r="M50" s="234">
        <v>0.05</v>
      </c>
      <c r="N50" s="234">
        <f>M50*M27</f>
        <v>6.1000000000000005</v>
      </c>
      <c r="O50" s="234">
        <f t="shared" si="3"/>
        <v>64.050000000000011</v>
      </c>
      <c r="P50" s="295"/>
      <c r="Q50" s="295"/>
      <c r="R50" s="234"/>
      <c r="S50" s="234"/>
      <c r="T50" s="234"/>
      <c r="U50" s="234">
        <f t="shared" si="4"/>
        <v>0</v>
      </c>
      <c r="V50" s="234"/>
      <c r="W50" s="234"/>
      <c r="X50" s="234">
        <f t="shared" si="5"/>
        <v>0</v>
      </c>
      <c r="Y50" s="234"/>
      <c r="Z50" s="234"/>
      <c r="AA50" s="234">
        <f t="shared" si="6"/>
        <v>0</v>
      </c>
      <c r="AB50" s="234"/>
      <c r="AC50" s="235"/>
      <c r="AD50" s="234">
        <f t="shared" si="7"/>
        <v>0</v>
      </c>
      <c r="AE50" s="386"/>
      <c r="AF50" s="386"/>
      <c r="AG50" s="386"/>
      <c r="AH50" s="386"/>
      <c r="AI50" s="459"/>
      <c r="AJ50" s="386"/>
      <c r="AK50" s="386"/>
      <c r="AL50" s="386"/>
      <c r="AM50" s="386"/>
      <c r="AN50" s="386"/>
      <c r="AO50" s="386"/>
      <c r="AP50" s="94"/>
      <c r="AQ50" s="94"/>
      <c r="AR50" s="234"/>
      <c r="AS50" s="234"/>
      <c r="AT50" s="233">
        <f>(E50+H50+K50+N50+Q50+T50+W50+Z50+AC50+AF50+AI50+AL50+AO50+AQ50+AS50)/0.05</f>
        <v>122</v>
      </c>
      <c r="AU50" s="279">
        <v>10.5</v>
      </c>
      <c r="AV50" s="90">
        <f t="shared" si="9"/>
        <v>1281</v>
      </c>
      <c r="AW50" s="6"/>
      <c r="AX50" s="6"/>
      <c r="AY50" s="6"/>
      <c r="AZ50" s="6"/>
      <c r="BA50" s="6"/>
      <c r="BB50" s="6"/>
    </row>
    <row r="51" spans="1:54" ht="42" customHeight="1">
      <c r="A51" s="447" t="s">
        <v>226</v>
      </c>
      <c r="B51" s="8"/>
      <c r="C51" s="106" t="s">
        <v>200</v>
      </c>
      <c r="D51" s="94"/>
      <c r="E51" s="94">
        <f>D51*D27</f>
        <v>0</v>
      </c>
      <c r="F51" s="234">
        <f t="shared" si="0"/>
        <v>0</v>
      </c>
      <c r="G51" s="236"/>
      <c r="H51" s="236"/>
      <c r="I51" s="234">
        <f t="shared" si="1"/>
        <v>0</v>
      </c>
      <c r="J51" s="236"/>
      <c r="K51" s="236"/>
      <c r="L51" s="234">
        <f t="shared" si="2"/>
        <v>0</v>
      </c>
      <c r="M51" s="236"/>
      <c r="N51" s="236"/>
      <c r="O51" s="234">
        <f t="shared" si="3"/>
        <v>0</v>
      </c>
      <c r="P51" s="294"/>
      <c r="Q51" s="294"/>
      <c r="R51" s="234"/>
      <c r="S51" s="236"/>
      <c r="T51" s="236"/>
      <c r="U51" s="234">
        <f t="shared" si="4"/>
        <v>0</v>
      </c>
      <c r="V51" s="236"/>
      <c r="W51" s="236"/>
      <c r="X51" s="234">
        <f t="shared" si="5"/>
        <v>0</v>
      </c>
      <c r="Y51" s="236"/>
      <c r="Z51" s="236"/>
      <c r="AA51" s="234">
        <f t="shared" si="6"/>
        <v>0</v>
      </c>
      <c r="AB51" s="236"/>
      <c r="AC51" s="52"/>
      <c r="AD51" s="234">
        <f t="shared" si="7"/>
        <v>0</v>
      </c>
      <c r="AE51" s="387"/>
      <c r="AF51" s="387"/>
      <c r="AG51" s="386"/>
      <c r="AH51" s="387"/>
      <c r="AI51" s="460"/>
      <c r="AJ51" s="386"/>
      <c r="AK51" s="387"/>
      <c r="AL51" s="387"/>
      <c r="AM51" s="386"/>
      <c r="AN51" s="387"/>
      <c r="AO51" s="387"/>
      <c r="AP51" s="95"/>
      <c r="AQ51" s="95"/>
      <c r="AR51" s="236"/>
      <c r="AS51" s="236"/>
      <c r="AT51" s="161">
        <f t="shared" si="8"/>
        <v>0</v>
      </c>
      <c r="AU51" s="278">
        <v>433.5</v>
      </c>
      <c r="AV51" s="90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448" t="s">
        <v>36</v>
      </c>
      <c r="B52" s="8"/>
      <c r="C52" s="106" t="s">
        <v>200</v>
      </c>
      <c r="D52" s="95"/>
      <c r="E52" s="95"/>
      <c r="F52" s="234">
        <f t="shared" si="0"/>
        <v>0</v>
      </c>
      <c r="G52" s="236"/>
      <c r="H52" s="236"/>
      <c r="I52" s="234">
        <f t="shared" si="1"/>
        <v>0</v>
      </c>
      <c r="J52" s="236"/>
      <c r="K52" s="236">
        <f>J52*J27</f>
        <v>0</v>
      </c>
      <c r="L52" s="234">
        <f t="shared" si="2"/>
        <v>0</v>
      </c>
      <c r="M52" s="236"/>
      <c r="N52" s="236"/>
      <c r="O52" s="234">
        <f t="shared" si="3"/>
        <v>0</v>
      </c>
      <c r="P52" s="294"/>
      <c r="Q52" s="294">
        <f>P52*P27</f>
        <v>0</v>
      </c>
      <c r="R52" s="234"/>
      <c r="S52" s="236"/>
      <c r="T52" s="236"/>
      <c r="U52" s="234">
        <f>T52*AU52</f>
        <v>0</v>
      </c>
      <c r="V52" s="236"/>
      <c r="W52" s="236"/>
      <c r="X52" s="234">
        <f t="shared" si="5"/>
        <v>0</v>
      </c>
      <c r="Y52" s="236">
        <v>2.5000000000000001E-2</v>
      </c>
      <c r="Z52" s="236">
        <f>Y52*Y27</f>
        <v>0</v>
      </c>
      <c r="AA52" s="234">
        <f t="shared" si="6"/>
        <v>0</v>
      </c>
      <c r="AB52" s="236"/>
      <c r="AC52" s="52"/>
      <c r="AD52" s="234">
        <f t="shared" si="7"/>
        <v>0</v>
      </c>
      <c r="AE52" s="387"/>
      <c r="AF52" s="387">
        <f>AE52*AE27</f>
        <v>0</v>
      </c>
      <c r="AG52" s="386"/>
      <c r="AH52" s="387"/>
      <c r="AI52" s="460"/>
      <c r="AJ52" s="386"/>
      <c r="AK52" s="387"/>
      <c r="AL52" s="387"/>
      <c r="AM52" s="386"/>
      <c r="AN52" s="387"/>
      <c r="AO52" s="387"/>
      <c r="AP52" s="95"/>
      <c r="AQ52" s="95"/>
      <c r="AR52" s="236"/>
      <c r="AS52" s="236"/>
      <c r="AT52" s="161">
        <f t="shared" si="8"/>
        <v>0</v>
      </c>
      <c r="AU52" s="278">
        <v>46.5</v>
      </c>
      <c r="AV52" s="90">
        <f t="shared" si="9"/>
        <v>0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64.050000000000011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83</v>
      </c>
      <c r="AU53" s="17"/>
    </row>
    <row r="54" spans="1:54" ht="12" customHeight="1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493" t="s">
        <v>8</v>
      </c>
      <c r="AU54" s="494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76</v>
      </c>
      <c r="D55" s="534" t="s">
        <v>18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36"/>
      <c r="O55" s="134"/>
      <c r="P55" s="534" t="s">
        <v>19</v>
      </c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6"/>
      <c r="AC55" s="534" t="s">
        <v>20</v>
      </c>
      <c r="AD55" s="535"/>
      <c r="AE55" s="535"/>
      <c r="AF55" s="535"/>
      <c r="AG55" s="535"/>
      <c r="AH55" s="536"/>
      <c r="AI55" s="534" t="s">
        <v>21</v>
      </c>
      <c r="AJ55" s="535"/>
      <c r="AK55" s="535"/>
      <c r="AL55" s="535"/>
      <c r="AM55" s="535"/>
      <c r="AN55" s="535"/>
      <c r="AO55" s="536"/>
      <c r="AP55" s="24" t="s">
        <v>16</v>
      </c>
      <c r="AQ55" s="23"/>
      <c r="AR55" s="23"/>
      <c r="AS55" s="16"/>
      <c r="AT55" s="552" t="s">
        <v>3</v>
      </c>
      <c r="AU55" s="553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75</v>
      </c>
      <c r="D56" s="537"/>
      <c r="E56" s="538"/>
      <c r="F56" s="538"/>
      <c r="G56" s="538"/>
      <c r="H56" s="538"/>
      <c r="I56" s="538"/>
      <c r="J56" s="538"/>
      <c r="K56" s="538"/>
      <c r="L56" s="538"/>
      <c r="M56" s="538"/>
      <c r="N56" s="539"/>
      <c r="O56" s="135"/>
      <c r="P56" s="537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9"/>
      <c r="AC56" s="537"/>
      <c r="AD56" s="538"/>
      <c r="AE56" s="538"/>
      <c r="AF56" s="538"/>
      <c r="AG56" s="538"/>
      <c r="AH56" s="539"/>
      <c r="AI56" s="537"/>
      <c r="AJ56" s="538"/>
      <c r="AK56" s="538"/>
      <c r="AL56" s="538"/>
      <c r="AM56" s="538"/>
      <c r="AN56" s="538"/>
      <c r="AO56" s="539"/>
      <c r="AP56" s="26" t="s">
        <v>17</v>
      </c>
      <c r="AQ56" s="25"/>
      <c r="AR56" s="25"/>
      <c r="AS56" s="2"/>
      <c r="AT56" s="554" t="s">
        <v>57</v>
      </c>
      <c r="AU56" s="555"/>
      <c r="AV56" s="7"/>
      <c r="AW56" s="6"/>
      <c r="AX56" s="6"/>
      <c r="AY56" s="6"/>
      <c r="AZ56" s="6"/>
      <c r="BA56" s="6"/>
    </row>
    <row r="57" spans="1:54" ht="10.5" customHeight="1">
      <c r="A57" s="1" t="s">
        <v>78</v>
      </c>
      <c r="B57" s="4" t="s">
        <v>79</v>
      </c>
      <c r="C57" s="4" t="s">
        <v>9</v>
      </c>
      <c r="D57" s="546">
        <f>D23</f>
        <v>0</v>
      </c>
      <c r="E57" s="547"/>
      <c r="F57" s="103"/>
      <c r="G57" s="546">
        <f>G23</f>
        <v>0</v>
      </c>
      <c r="H57" s="547"/>
      <c r="I57" s="103"/>
      <c r="J57" s="546">
        <f>J23</f>
        <v>0</v>
      </c>
      <c r="K57" s="547"/>
      <c r="L57" s="103"/>
      <c r="M57" s="546" t="str">
        <f>M23</f>
        <v>яйцо отварное</v>
      </c>
      <c r="N57" s="547"/>
      <c r="O57" s="103"/>
      <c r="P57" s="546" t="str">
        <f>P23</f>
        <v>каша манная мол с/м</v>
      </c>
      <c r="Q57" s="547"/>
      <c r="R57" s="103"/>
      <c r="S57" s="546" t="str">
        <f>S23</f>
        <v xml:space="preserve">Чай с сахаром </v>
      </c>
      <c r="T57" s="547"/>
      <c r="U57" s="103"/>
      <c r="V57" s="546"/>
      <c r="W57" s="547"/>
      <c r="X57" s="103"/>
      <c r="Y57" s="546">
        <f>Y23</f>
        <v>0</v>
      </c>
      <c r="Z57" s="547"/>
      <c r="AA57" s="103"/>
      <c r="AB57" s="546">
        <f>AB23</f>
        <v>0</v>
      </c>
      <c r="AC57" s="547"/>
      <c r="AD57" s="103"/>
      <c r="AE57" s="509">
        <f>AE23</f>
        <v>0</v>
      </c>
      <c r="AF57" s="510"/>
      <c r="AG57" s="444"/>
      <c r="AH57" s="509">
        <f>AH23</f>
        <v>0</v>
      </c>
      <c r="AI57" s="510"/>
      <c r="AJ57" s="444"/>
      <c r="AK57" s="509">
        <f>AK23</f>
        <v>0</v>
      </c>
      <c r="AL57" s="510"/>
      <c r="AM57" s="444"/>
      <c r="AN57" s="509">
        <f>AN23</f>
        <v>0</v>
      </c>
      <c r="AO57" s="510"/>
      <c r="AP57" s="546"/>
      <c r="AQ57" s="547"/>
      <c r="AR57" s="546"/>
      <c r="AS57" s="54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48"/>
      <c r="E58" s="549"/>
      <c r="F58" s="104"/>
      <c r="G58" s="548"/>
      <c r="H58" s="549"/>
      <c r="I58" s="104"/>
      <c r="J58" s="548"/>
      <c r="K58" s="549"/>
      <c r="L58" s="104"/>
      <c r="M58" s="548"/>
      <c r="N58" s="549"/>
      <c r="O58" s="104"/>
      <c r="P58" s="548"/>
      <c r="Q58" s="549"/>
      <c r="R58" s="104"/>
      <c r="S58" s="548"/>
      <c r="T58" s="549"/>
      <c r="U58" s="104"/>
      <c r="V58" s="548"/>
      <c r="W58" s="549"/>
      <c r="X58" s="104"/>
      <c r="Y58" s="548"/>
      <c r="Z58" s="549"/>
      <c r="AA58" s="104"/>
      <c r="AB58" s="548"/>
      <c r="AC58" s="549"/>
      <c r="AD58" s="104"/>
      <c r="AE58" s="511"/>
      <c r="AF58" s="512"/>
      <c r="AG58" s="445"/>
      <c r="AH58" s="511"/>
      <c r="AI58" s="512"/>
      <c r="AJ58" s="445"/>
      <c r="AK58" s="511"/>
      <c r="AL58" s="512"/>
      <c r="AM58" s="445"/>
      <c r="AN58" s="511"/>
      <c r="AO58" s="512"/>
      <c r="AP58" s="548"/>
      <c r="AQ58" s="549"/>
      <c r="AR58" s="548"/>
      <c r="AS58" s="54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50"/>
      <c r="E59" s="551"/>
      <c r="F59" s="105"/>
      <c r="G59" s="550"/>
      <c r="H59" s="551"/>
      <c r="I59" s="105"/>
      <c r="J59" s="550"/>
      <c r="K59" s="551"/>
      <c r="L59" s="105"/>
      <c r="M59" s="550"/>
      <c r="N59" s="551"/>
      <c r="O59" s="105"/>
      <c r="P59" s="550"/>
      <c r="Q59" s="551"/>
      <c r="R59" s="105"/>
      <c r="S59" s="550"/>
      <c r="T59" s="551"/>
      <c r="U59" s="105"/>
      <c r="V59" s="550"/>
      <c r="W59" s="551"/>
      <c r="X59" s="105"/>
      <c r="Y59" s="550"/>
      <c r="Z59" s="551"/>
      <c r="AA59" s="105"/>
      <c r="AB59" s="550"/>
      <c r="AC59" s="551"/>
      <c r="AD59" s="105"/>
      <c r="AE59" s="513"/>
      <c r="AF59" s="514"/>
      <c r="AG59" s="446"/>
      <c r="AH59" s="513"/>
      <c r="AI59" s="514"/>
      <c r="AJ59" s="446"/>
      <c r="AK59" s="513"/>
      <c r="AL59" s="514"/>
      <c r="AM59" s="446"/>
      <c r="AN59" s="513"/>
      <c r="AO59" s="514"/>
      <c r="AP59" s="550"/>
      <c r="AQ59" s="551"/>
      <c r="AR59" s="550"/>
      <c r="AS59" s="55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26</v>
      </c>
      <c r="AC60" s="27">
        <v>27</v>
      </c>
      <c r="AD60" s="27"/>
      <c r="AE60" s="442">
        <v>18</v>
      </c>
      <c r="AF60" s="442">
        <v>19</v>
      </c>
      <c r="AG60" s="442"/>
      <c r="AH60" s="455">
        <v>20</v>
      </c>
      <c r="AI60" s="442">
        <v>21</v>
      </c>
      <c r="AJ60" s="442"/>
      <c r="AK60" s="442">
        <v>22</v>
      </c>
      <c r="AL60" s="442">
        <v>23</v>
      </c>
      <c r="AM60" s="442"/>
      <c r="AN60" s="442">
        <v>24</v>
      </c>
      <c r="AO60" s="442">
        <v>25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448" t="s">
        <v>37</v>
      </c>
      <c r="B61" s="10"/>
      <c r="C61" s="106" t="s">
        <v>200</v>
      </c>
      <c r="D61" s="97"/>
      <c r="E61" s="97"/>
      <c r="F61" s="237">
        <f>E61*AU61</f>
        <v>0</v>
      </c>
      <c r="G61" s="237"/>
      <c r="H61" s="237"/>
      <c r="I61" s="237">
        <f>H61*AU61</f>
        <v>0</v>
      </c>
      <c r="J61" s="237"/>
      <c r="K61" s="237"/>
      <c r="L61" s="237">
        <f>K61*AU61</f>
        <v>0</v>
      </c>
      <c r="M61" s="237"/>
      <c r="N61" s="237"/>
      <c r="O61" s="237">
        <f>N61*AU61</f>
        <v>0</v>
      </c>
      <c r="P61" s="237"/>
      <c r="Q61" s="237"/>
      <c r="R61" s="237"/>
      <c r="S61" s="237"/>
      <c r="T61" s="237"/>
      <c r="U61" s="237">
        <f>T61*AU61</f>
        <v>0</v>
      </c>
      <c r="V61" s="237"/>
      <c r="W61" s="237"/>
      <c r="X61" s="237">
        <f>W61*AU61</f>
        <v>0</v>
      </c>
      <c r="Y61" s="237"/>
      <c r="Z61" s="237"/>
      <c r="AA61" s="237">
        <f>Z61*AU61</f>
        <v>0</v>
      </c>
      <c r="AB61" s="237"/>
      <c r="AC61" s="237"/>
      <c r="AD61" s="237">
        <f>AC61*AU61</f>
        <v>0</v>
      </c>
      <c r="AE61" s="443"/>
      <c r="AF61" s="443"/>
      <c r="AG61" s="443"/>
      <c r="AH61" s="443"/>
      <c r="AI61" s="461"/>
      <c r="AJ61" s="443"/>
      <c r="AK61" s="443"/>
      <c r="AL61" s="443"/>
      <c r="AM61" s="443"/>
      <c r="AN61" s="443"/>
      <c r="AO61" s="443"/>
      <c r="AP61" s="293"/>
      <c r="AQ61" s="293"/>
      <c r="AR61" s="237"/>
      <c r="AS61" s="237"/>
      <c r="AT61" s="163">
        <f>E61+H61+K61+N61+Q61+T61+W61+Z61+AC61+AF61+AI61+AL61+AO61+AQ61+AS61</f>
        <v>0</v>
      </c>
      <c r="AU61" s="452"/>
      <c r="AV61" s="88">
        <f>AT61*AU61</f>
        <v>0</v>
      </c>
      <c r="AW61" s="6"/>
      <c r="AX61" s="6"/>
      <c r="AY61" s="6"/>
      <c r="AZ61" s="6"/>
      <c r="BA61" s="6"/>
    </row>
    <row r="62" spans="1:54" ht="35.1" customHeight="1">
      <c r="A62" s="449" t="s">
        <v>39</v>
      </c>
      <c r="B62" s="8"/>
      <c r="C62" s="106" t="s">
        <v>200</v>
      </c>
      <c r="D62" s="95"/>
      <c r="E62" s="95"/>
      <c r="F62" s="237">
        <f t="shared" ref="F62:F93" si="10">E62*AU62</f>
        <v>0</v>
      </c>
      <c r="G62" s="236"/>
      <c r="H62" s="236"/>
      <c r="I62" s="237">
        <f t="shared" ref="I62:I92" si="11">H62*AU62</f>
        <v>0</v>
      </c>
      <c r="J62" s="236"/>
      <c r="K62" s="236"/>
      <c r="L62" s="237">
        <f t="shared" ref="L62:L94" si="12">K62*AU62</f>
        <v>0</v>
      </c>
      <c r="M62" s="236"/>
      <c r="N62" s="236"/>
      <c r="O62" s="237">
        <f t="shared" ref="O62:O91" si="13">N62*AU62</f>
        <v>0</v>
      </c>
      <c r="P62" s="236"/>
      <c r="Q62" s="236"/>
      <c r="R62" s="237"/>
      <c r="S62" s="236"/>
      <c r="T62" s="236"/>
      <c r="U62" s="237">
        <f t="shared" ref="U62:U94" si="14">T62*AU62</f>
        <v>0</v>
      </c>
      <c r="V62" s="236"/>
      <c r="W62" s="236"/>
      <c r="X62" s="237">
        <f t="shared" ref="X62:X92" si="15">W62*AU62</f>
        <v>0</v>
      </c>
      <c r="Y62" s="236"/>
      <c r="Z62" s="236"/>
      <c r="AA62" s="237">
        <f t="shared" ref="AA62:AA94" si="16">Z62*AU62</f>
        <v>0</v>
      </c>
      <c r="AB62" s="236"/>
      <c r="AC62" s="236"/>
      <c r="AD62" s="237">
        <f t="shared" ref="AD62:AD92" si="17">AC62*AU62</f>
        <v>0</v>
      </c>
      <c r="AE62" s="387"/>
      <c r="AF62" s="387"/>
      <c r="AG62" s="443"/>
      <c r="AH62" s="387"/>
      <c r="AI62" s="460"/>
      <c r="AJ62" s="443"/>
      <c r="AK62" s="387"/>
      <c r="AL62" s="387"/>
      <c r="AM62" s="443"/>
      <c r="AN62" s="387"/>
      <c r="AO62" s="387"/>
      <c r="AP62" s="294"/>
      <c r="AQ62" s="294"/>
      <c r="AR62" s="236"/>
      <c r="AS62" s="236"/>
      <c r="AT62" s="163">
        <f t="shared" ref="AT62:AT97" si="18">E62+H62+K62+N62+Q62+T62+W62+Z62+AC62+AF62+AI62+AL62+AO62+AQ62+AS62</f>
        <v>0</v>
      </c>
      <c r="AU62" s="453"/>
      <c r="AV62" s="88">
        <f t="shared" ref="AV62:AV97" si="19">AT62*AU62</f>
        <v>0</v>
      </c>
      <c r="AW62" s="6"/>
      <c r="AX62" s="6"/>
      <c r="AY62" s="6"/>
      <c r="AZ62" s="6"/>
      <c r="BA62" s="6"/>
    </row>
    <row r="63" spans="1:54" ht="35.1" customHeight="1">
      <c r="A63" s="448"/>
      <c r="B63" s="5"/>
      <c r="C63" s="106" t="s">
        <v>200</v>
      </c>
      <c r="D63" s="94"/>
      <c r="E63" s="94"/>
      <c r="F63" s="237">
        <f t="shared" si="10"/>
        <v>0</v>
      </c>
      <c r="G63" s="234"/>
      <c r="H63" s="234"/>
      <c r="I63" s="237">
        <f t="shared" si="11"/>
        <v>0</v>
      </c>
      <c r="J63" s="234"/>
      <c r="K63" s="234"/>
      <c r="L63" s="237">
        <f t="shared" si="12"/>
        <v>0</v>
      </c>
      <c r="M63" s="234"/>
      <c r="N63" s="234"/>
      <c r="O63" s="237">
        <f t="shared" si="13"/>
        <v>0</v>
      </c>
      <c r="P63" s="234"/>
      <c r="Q63" s="234"/>
      <c r="R63" s="237"/>
      <c r="S63" s="234"/>
      <c r="T63" s="234"/>
      <c r="U63" s="237">
        <f t="shared" si="14"/>
        <v>0</v>
      </c>
      <c r="V63" s="234"/>
      <c r="W63" s="234"/>
      <c r="X63" s="237">
        <f t="shared" si="15"/>
        <v>0</v>
      </c>
      <c r="Y63" s="234"/>
      <c r="Z63" s="234"/>
      <c r="AA63" s="237">
        <f t="shared" si="16"/>
        <v>0</v>
      </c>
      <c r="AB63" s="234"/>
      <c r="AC63" s="234"/>
      <c r="AD63" s="237">
        <f t="shared" si="17"/>
        <v>0</v>
      </c>
      <c r="AE63" s="386"/>
      <c r="AF63" s="386"/>
      <c r="AG63" s="443"/>
      <c r="AH63" s="386"/>
      <c r="AI63" s="459"/>
      <c r="AJ63" s="443"/>
      <c r="AK63" s="386"/>
      <c r="AL63" s="386"/>
      <c r="AM63" s="443"/>
      <c r="AN63" s="386"/>
      <c r="AO63" s="386"/>
      <c r="AP63" s="295"/>
      <c r="AQ63" s="295"/>
      <c r="AR63" s="234"/>
      <c r="AS63" s="234"/>
      <c r="AT63" s="163">
        <f t="shared" si="18"/>
        <v>0</v>
      </c>
      <c r="AU63" s="454"/>
      <c r="AV63" s="88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326" t="s">
        <v>41</v>
      </c>
      <c r="B64" s="5"/>
      <c r="C64" s="106" t="s">
        <v>200</v>
      </c>
      <c r="D64" s="94"/>
      <c r="E64" s="94">
        <f>D64*D27</f>
        <v>0</v>
      </c>
      <c r="F64" s="237">
        <f t="shared" si="10"/>
        <v>0</v>
      </c>
      <c r="G64" s="234"/>
      <c r="H64" s="234"/>
      <c r="I64" s="237">
        <f t="shared" si="11"/>
        <v>0</v>
      </c>
      <c r="J64" s="234"/>
      <c r="K64" s="234"/>
      <c r="L64" s="237">
        <f t="shared" si="12"/>
        <v>0</v>
      </c>
      <c r="M64" s="234"/>
      <c r="N64" s="234"/>
      <c r="O64" s="237">
        <f t="shared" si="13"/>
        <v>0</v>
      </c>
      <c r="P64" s="234"/>
      <c r="Q64" s="234"/>
      <c r="R64" s="237"/>
      <c r="S64" s="234"/>
      <c r="T64" s="234"/>
      <c r="U64" s="237">
        <f t="shared" si="14"/>
        <v>0</v>
      </c>
      <c r="V64" s="234"/>
      <c r="W64" s="234"/>
      <c r="X64" s="237">
        <f t="shared" si="15"/>
        <v>0</v>
      </c>
      <c r="Y64" s="234"/>
      <c r="Z64" s="234"/>
      <c r="AA64" s="237">
        <f t="shared" si="16"/>
        <v>0</v>
      </c>
      <c r="AB64" s="234"/>
      <c r="AC64" s="234"/>
      <c r="AD64" s="237">
        <f t="shared" si="17"/>
        <v>0</v>
      </c>
      <c r="AE64" s="386"/>
      <c r="AF64" s="386"/>
      <c r="AG64" s="443"/>
      <c r="AH64" s="386"/>
      <c r="AI64" s="459"/>
      <c r="AJ64" s="443"/>
      <c r="AK64" s="386"/>
      <c r="AL64" s="386"/>
      <c r="AM64" s="443"/>
      <c r="AN64" s="386"/>
      <c r="AO64" s="386"/>
      <c r="AP64" s="295"/>
      <c r="AQ64" s="295"/>
      <c r="AR64" s="234"/>
      <c r="AS64" s="234"/>
      <c r="AT64" s="164">
        <f t="shared" si="18"/>
        <v>0</v>
      </c>
      <c r="AU64" s="454">
        <v>75</v>
      </c>
      <c r="AV64" s="88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326" t="s">
        <v>336</v>
      </c>
      <c r="B65" s="5"/>
      <c r="C65" s="106" t="s">
        <v>200</v>
      </c>
      <c r="D65" s="94"/>
      <c r="E65" s="94"/>
      <c r="F65" s="237">
        <f t="shared" si="10"/>
        <v>0</v>
      </c>
      <c r="G65" s="234"/>
      <c r="H65" s="234"/>
      <c r="I65" s="237">
        <f t="shared" si="11"/>
        <v>0</v>
      </c>
      <c r="J65" s="234"/>
      <c r="K65" s="234"/>
      <c r="L65" s="237">
        <f t="shared" si="12"/>
        <v>0</v>
      </c>
      <c r="M65" s="234"/>
      <c r="N65" s="234"/>
      <c r="O65" s="237">
        <f t="shared" si="13"/>
        <v>0</v>
      </c>
      <c r="P65" s="476">
        <v>0.02</v>
      </c>
      <c r="Q65" s="476">
        <f>P65*P27</f>
        <v>2.44</v>
      </c>
      <c r="R65" s="237"/>
      <c r="S65" s="234"/>
      <c r="T65" s="234"/>
      <c r="U65" s="237">
        <f t="shared" si="14"/>
        <v>0</v>
      </c>
      <c r="V65" s="234"/>
      <c r="W65" s="234"/>
      <c r="X65" s="237">
        <f t="shared" si="15"/>
        <v>0</v>
      </c>
      <c r="Y65" s="234"/>
      <c r="Z65" s="234"/>
      <c r="AA65" s="237">
        <f t="shared" si="16"/>
        <v>0</v>
      </c>
      <c r="AB65" s="234"/>
      <c r="AC65" s="234"/>
      <c r="AD65" s="237">
        <f t="shared" si="17"/>
        <v>0</v>
      </c>
      <c r="AE65" s="386"/>
      <c r="AF65" s="386"/>
      <c r="AG65" s="443"/>
      <c r="AH65" s="386"/>
      <c r="AI65" s="459"/>
      <c r="AJ65" s="443"/>
      <c r="AK65" s="386"/>
      <c r="AL65" s="386"/>
      <c r="AM65" s="443"/>
      <c r="AN65" s="386"/>
      <c r="AO65" s="386"/>
      <c r="AP65" s="295"/>
      <c r="AQ65" s="295"/>
      <c r="AR65" s="234"/>
      <c r="AS65" s="234"/>
      <c r="AT65" s="163">
        <f t="shared" si="18"/>
        <v>2.44</v>
      </c>
      <c r="AU65" s="454">
        <v>72</v>
      </c>
      <c r="AV65" s="88">
        <f t="shared" si="19"/>
        <v>175.68</v>
      </c>
      <c r="AW65" s="6"/>
      <c r="AX65" s="6"/>
      <c r="AY65" s="6"/>
      <c r="AZ65" s="6"/>
      <c r="BA65" s="6"/>
      <c r="BB65" s="6"/>
    </row>
    <row r="66" spans="1:54" ht="85.5" customHeight="1">
      <c r="A66" s="326" t="s">
        <v>43</v>
      </c>
      <c r="B66" s="5"/>
      <c r="C66" s="106" t="s">
        <v>200</v>
      </c>
      <c r="D66" s="94"/>
      <c r="E66" s="94"/>
      <c r="F66" s="237">
        <f t="shared" si="10"/>
        <v>0</v>
      </c>
      <c r="G66" s="234"/>
      <c r="H66" s="234"/>
      <c r="I66" s="237">
        <f t="shared" si="11"/>
        <v>0</v>
      </c>
      <c r="J66" s="234"/>
      <c r="K66" s="234"/>
      <c r="L66" s="237">
        <f t="shared" si="12"/>
        <v>0</v>
      </c>
      <c r="M66" s="234"/>
      <c r="N66" s="234"/>
      <c r="O66" s="237">
        <f t="shared" si="13"/>
        <v>0</v>
      </c>
      <c r="P66" s="234"/>
      <c r="Q66" s="234"/>
      <c r="R66" s="237"/>
      <c r="S66" s="234"/>
      <c r="T66" s="234"/>
      <c r="U66" s="237">
        <f t="shared" si="14"/>
        <v>0</v>
      </c>
      <c r="V66" s="234"/>
      <c r="W66" s="234"/>
      <c r="X66" s="237">
        <f t="shared" si="15"/>
        <v>0</v>
      </c>
      <c r="Y66" s="234"/>
      <c r="Z66" s="234"/>
      <c r="AA66" s="237">
        <f t="shared" si="16"/>
        <v>0</v>
      </c>
      <c r="AB66" s="234"/>
      <c r="AC66" s="234"/>
      <c r="AD66" s="237">
        <f t="shared" si="17"/>
        <v>0</v>
      </c>
      <c r="AE66" s="386"/>
      <c r="AF66" s="386"/>
      <c r="AG66" s="443"/>
      <c r="AH66" s="386"/>
      <c r="AI66" s="459"/>
      <c r="AJ66" s="443"/>
      <c r="AK66" s="386"/>
      <c r="AL66" s="386"/>
      <c r="AM66" s="443"/>
      <c r="AN66" s="386"/>
      <c r="AO66" s="386"/>
      <c r="AP66" s="295"/>
      <c r="AQ66" s="295"/>
      <c r="AR66" s="234"/>
      <c r="AS66" s="234"/>
      <c r="AT66" s="164">
        <f t="shared" si="18"/>
        <v>0</v>
      </c>
      <c r="AU66" s="454"/>
      <c r="AV66" s="88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326" t="s">
        <v>228</v>
      </c>
      <c r="B67" s="5"/>
      <c r="C67" s="106" t="s">
        <v>200</v>
      </c>
      <c r="D67" s="94"/>
      <c r="E67" s="94"/>
      <c r="F67" s="237">
        <f t="shared" si="10"/>
        <v>0</v>
      </c>
      <c r="G67" s="234"/>
      <c r="H67" s="234"/>
      <c r="I67" s="237">
        <f t="shared" si="11"/>
        <v>0</v>
      </c>
      <c r="J67" s="234"/>
      <c r="K67" s="234"/>
      <c r="L67" s="237">
        <f t="shared" si="12"/>
        <v>0</v>
      </c>
      <c r="M67" s="234"/>
      <c r="N67" s="234"/>
      <c r="O67" s="237">
        <f t="shared" si="13"/>
        <v>0</v>
      </c>
      <c r="P67" s="234"/>
      <c r="Q67" s="234"/>
      <c r="R67" s="237"/>
      <c r="S67" s="234"/>
      <c r="T67" s="234"/>
      <c r="U67" s="237">
        <f t="shared" si="14"/>
        <v>0</v>
      </c>
      <c r="V67" s="234"/>
      <c r="W67" s="234"/>
      <c r="X67" s="237">
        <f t="shared" si="15"/>
        <v>0</v>
      </c>
      <c r="Y67" s="234"/>
      <c r="Z67" s="234"/>
      <c r="AA67" s="237">
        <f t="shared" si="16"/>
        <v>0</v>
      </c>
      <c r="AB67" s="234"/>
      <c r="AC67" s="234"/>
      <c r="AD67" s="237">
        <f t="shared" si="17"/>
        <v>0</v>
      </c>
      <c r="AE67" s="386"/>
      <c r="AF67" s="386"/>
      <c r="AG67" s="443"/>
      <c r="AH67" s="386"/>
      <c r="AI67" s="459">
        <f>AH67*AH27</f>
        <v>0</v>
      </c>
      <c r="AJ67" s="443"/>
      <c r="AK67" s="386"/>
      <c r="AL67" s="386"/>
      <c r="AM67" s="443"/>
      <c r="AN67" s="386"/>
      <c r="AO67" s="386"/>
      <c r="AP67" s="295"/>
      <c r="AQ67" s="295"/>
      <c r="AR67" s="234"/>
      <c r="AS67" s="234"/>
      <c r="AT67" s="163">
        <f t="shared" si="18"/>
        <v>0</v>
      </c>
      <c r="AU67" s="454">
        <v>82.5</v>
      </c>
      <c r="AV67" s="88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326" t="s">
        <v>44</v>
      </c>
      <c r="B68" s="5"/>
      <c r="C68" s="106" t="s">
        <v>200</v>
      </c>
      <c r="D68" s="94"/>
      <c r="E68" s="94"/>
      <c r="F68" s="237">
        <f t="shared" si="10"/>
        <v>0</v>
      </c>
      <c r="G68" s="234"/>
      <c r="H68" s="234"/>
      <c r="I68" s="237">
        <f t="shared" si="11"/>
        <v>0</v>
      </c>
      <c r="J68" s="234"/>
      <c r="K68" s="234"/>
      <c r="L68" s="237">
        <f t="shared" si="12"/>
        <v>0</v>
      </c>
      <c r="M68" s="234"/>
      <c r="N68" s="234"/>
      <c r="O68" s="237">
        <f t="shared" si="13"/>
        <v>0</v>
      </c>
      <c r="P68" s="234"/>
      <c r="Q68" s="234"/>
      <c r="R68" s="237"/>
      <c r="S68" s="234"/>
      <c r="T68" s="234"/>
      <c r="U68" s="237">
        <f t="shared" si="14"/>
        <v>0</v>
      </c>
      <c r="V68" s="234"/>
      <c r="W68" s="234"/>
      <c r="X68" s="237">
        <f t="shared" si="15"/>
        <v>0</v>
      </c>
      <c r="Y68" s="234"/>
      <c r="Z68" s="234"/>
      <c r="AA68" s="237">
        <f t="shared" si="16"/>
        <v>0</v>
      </c>
      <c r="AB68" s="234"/>
      <c r="AC68" s="234"/>
      <c r="AD68" s="237">
        <f t="shared" si="17"/>
        <v>0</v>
      </c>
      <c r="AE68" s="386"/>
      <c r="AF68" s="386"/>
      <c r="AG68" s="443"/>
      <c r="AH68" s="386"/>
      <c r="AI68" s="459"/>
      <c r="AJ68" s="443"/>
      <c r="AK68" s="386"/>
      <c r="AL68" s="386"/>
      <c r="AM68" s="443"/>
      <c r="AN68" s="386"/>
      <c r="AO68" s="386"/>
      <c r="AP68" s="295"/>
      <c r="AQ68" s="295"/>
      <c r="AR68" s="234"/>
      <c r="AS68" s="234"/>
      <c r="AT68" s="163">
        <f t="shared" si="18"/>
        <v>0</v>
      </c>
      <c r="AU68" s="454"/>
      <c r="AV68" s="88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326" t="s">
        <v>198</v>
      </c>
      <c r="B69" s="5"/>
      <c r="C69" s="106" t="s">
        <v>200</v>
      </c>
      <c r="D69" s="94"/>
      <c r="E69" s="94"/>
      <c r="F69" s="237">
        <f t="shared" si="10"/>
        <v>0</v>
      </c>
      <c r="G69" s="234"/>
      <c r="H69" s="234"/>
      <c r="I69" s="237">
        <f t="shared" si="11"/>
        <v>0</v>
      </c>
      <c r="J69" s="234"/>
      <c r="K69" s="234"/>
      <c r="L69" s="237">
        <f t="shared" si="12"/>
        <v>0</v>
      </c>
      <c r="M69" s="234"/>
      <c r="N69" s="234"/>
      <c r="O69" s="237">
        <f t="shared" si="13"/>
        <v>0</v>
      </c>
      <c r="P69" s="234"/>
      <c r="Q69" s="234"/>
      <c r="R69" s="237"/>
      <c r="S69" s="234"/>
      <c r="T69" s="234"/>
      <c r="U69" s="237">
        <f t="shared" si="14"/>
        <v>0</v>
      </c>
      <c r="V69" s="234"/>
      <c r="W69" s="234"/>
      <c r="X69" s="237">
        <f t="shared" si="15"/>
        <v>0</v>
      </c>
      <c r="Y69" s="234"/>
      <c r="Z69" s="234"/>
      <c r="AA69" s="237">
        <f t="shared" si="16"/>
        <v>0</v>
      </c>
      <c r="AB69" s="234"/>
      <c r="AC69" s="234"/>
      <c r="AD69" s="237">
        <f t="shared" si="17"/>
        <v>0</v>
      </c>
      <c r="AE69" s="386"/>
      <c r="AF69" s="386"/>
      <c r="AG69" s="443"/>
      <c r="AH69" s="386"/>
      <c r="AI69" s="459"/>
      <c r="AJ69" s="443"/>
      <c r="AK69" s="386"/>
      <c r="AL69" s="386"/>
      <c r="AM69" s="443"/>
      <c r="AN69" s="386"/>
      <c r="AO69" s="386"/>
      <c r="AP69" s="295"/>
      <c r="AQ69" s="295"/>
      <c r="AR69" s="234"/>
      <c r="AS69" s="234"/>
      <c r="AT69" s="163">
        <f t="shared" si="18"/>
        <v>0</v>
      </c>
      <c r="AU69" s="454"/>
      <c r="AV69" s="88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326" t="s">
        <v>45</v>
      </c>
      <c r="B70" s="5"/>
      <c r="C70" s="106" t="s">
        <v>200</v>
      </c>
      <c r="D70" s="94"/>
      <c r="E70" s="94"/>
      <c r="F70" s="237">
        <f t="shared" si="10"/>
        <v>0</v>
      </c>
      <c r="G70" s="234"/>
      <c r="H70" s="234"/>
      <c r="I70" s="237">
        <f t="shared" si="11"/>
        <v>0</v>
      </c>
      <c r="J70" s="234"/>
      <c r="K70" s="234"/>
      <c r="L70" s="237">
        <f t="shared" si="12"/>
        <v>0</v>
      </c>
      <c r="M70" s="234"/>
      <c r="N70" s="234"/>
      <c r="O70" s="237">
        <f t="shared" si="13"/>
        <v>0</v>
      </c>
      <c r="P70" s="234"/>
      <c r="Q70" s="234"/>
      <c r="R70" s="237"/>
      <c r="S70" s="234"/>
      <c r="T70" s="234"/>
      <c r="U70" s="237">
        <f t="shared" si="14"/>
        <v>0</v>
      </c>
      <c r="V70" s="234"/>
      <c r="W70" s="234"/>
      <c r="X70" s="237">
        <f t="shared" si="15"/>
        <v>0</v>
      </c>
      <c r="Y70" s="234"/>
      <c r="Z70" s="234"/>
      <c r="AA70" s="237">
        <f t="shared" si="16"/>
        <v>0</v>
      </c>
      <c r="AB70" s="234"/>
      <c r="AC70" s="234"/>
      <c r="AD70" s="237">
        <f t="shared" si="17"/>
        <v>0</v>
      </c>
      <c r="AE70" s="386"/>
      <c r="AF70" s="386"/>
      <c r="AG70" s="443"/>
      <c r="AH70" s="386"/>
      <c r="AI70" s="459"/>
      <c r="AJ70" s="443"/>
      <c r="AK70" s="386"/>
      <c r="AL70" s="386"/>
      <c r="AM70" s="443"/>
      <c r="AN70" s="386"/>
      <c r="AO70" s="386"/>
      <c r="AP70" s="295"/>
      <c r="AQ70" s="295"/>
      <c r="AR70" s="234"/>
      <c r="AS70" s="234"/>
      <c r="AT70" s="163">
        <f t="shared" si="18"/>
        <v>0</v>
      </c>
      <c r="AU70" s="454"/>
      <c r="AV70" s="88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326" t="s">
        <v>46</v>
      </c>
      <c r="B71" s="5"/>
      <c r="C71" s="106" t="s">
        <v>200</v>
      </c>
      <c r="D71" s="94"/>
      <c r="E71" s="94">
        <f>D71*D27</f>
        <v>0</v>
      </c>
      <c r="F71" s="237">
        <f t="shared" si="10"/>
        <v>0</v>
      </c>
      <c r="G71" s="234"/>
      <c r="H71" s="234"/>
      <c r="I71" s="237">
        <f t="shared" si="11"/>
        <v>0</v>
      </c>
      <c r="J71" s="234"/>
      <c r="K71" s="234">
        <f>J71*J27</f>
        <v>0</v>
      </c>
      <c r="L71" s="237">
        <f t="shared" si="12"/>
        <v>0</v>
      </c>
      <c r="M71" s="234"/>
      <c r="N71" s="234"/>
      <c r="O71" s="237">
        <f t="shared" si="13"/>
        <v>0</v>
      </c>
      <c r="P71" s="476">
        <v>5.0000000000000001E-3</v>
      </c>
      <c r="Q71" s="476">
        <f>P71*P27</f>
        <v>0.61</v>
      </c>
      <c r="R71" s="477"/>
      <c r="S71" s="476">
        <v>1.2E-2</v>
      </c>
      <c r="T71" s="476">
        <f>S71*S27</f>
        <v>1.464</v>
      </c>
      <c r="U71" s="477">
        <f t="shared" si="14"/>
        <v>129.56399999999999</v>
      </c>
      <c r="V71" s="476"/>
      <c r="W71" s="476"/>
      <c r="X71" s="477">
        <f t="shared" si="15"/>
        <v>0</v>
      </c>
      <c r="Y71" s="476"/>
      <c r="Z71" s="476">
        <f>Y71*Y27</f>
        <v>0</v>
      </c>
      <c r="AA71" s="237">
        <f t="shared" si="16"/>
        <v>0</v>
      </c>
      <c r="AB71" s="234"/>
      <c r="AC71" s="234"/>
      <c r="AD71" s="237">
        <f t="shared" si="17"/>
        <v>0</v>
      </c>
      <c r="AE71" s="386"/>
      <c r="AF71" s="386"/>
      <c r="AG71" s="443"/>
      <c r="AH71" s="386"/>
      <c r="AI71" s="459"/>
      <c r="AJ71" s="443"/>
      <c r="AK71" s="386"/>
      <c r="AL71" s="386"/>
      <c r="AM71" s="443"/>
      <c r="AN71" s="386"/>
      <c r="AO71" s="386">
        <f>AN71*AN27</f>
        <v>0</v>
      </c>
      <c r="AP71" s="295"/>
      <c r="AQ71" s="295"/>
      <c r="AR71" s="234"/>
      <c r="AS71" s="234"/>
      <c r="AT71" s="164">
        <f>E71+H71+K71+N71+Q71+T71+W71+Z71+AC71+AF71+AI71+AL71+AO71+AQ71+AS71</f>
        <v>2.0739999999999998</v>
      </c>
      <c r="AU71" s="454">
        <v>88.5</v>
      </c>
      <c r="AV71" s="88">
        <f t="shared" si="19"/>
        <v>183.54899999999998</v>
      </c>
      <c r="AW71" s="6"/>
      <c r="AX71" s="6"/>
      <c r="AY71" s="6"/>
      <c r="AZ71" s="6"/>
      <c r="BA71" s="6"/>
      <c r="BB71" s="6"/>
    </row>
    <row r="72" spans="1:54" ht="35.1" customHeight="1">
      <c r="A72" s="326" t="s">
        <v>47</v>
      </c>
      <c r="B72" s="5"/>
      <c r="C72" s="106" t="s">
        <v>200</v>
      </c>
      <c r="D72" s="94"/>
      <c r="E72" s="94"/>
      <c r="F72" s="237">
        <f t="shared" si="10"/>
        <v>0</v>
      </c>
      <c r="G72" s="234"/>
      <c r="H72" s="234"/>
      <c r="I72" s="237">
        <f t="shared" si="11"/>
        <v>0</v>
      </c>
      <c r="J72" s="234"/>
      <c r="K72" s="234"/>
      <c r="L72" s="237">
        <f t="shared" si="12"/>
        <v>0</v>
      </c>
      <c r="M72" s="234"/>
      <c r="N72" s="234"/>
      <c r="O72" s="237">
        <f t="shared" si="13"/>
        <v>0</v>
      </c>
      <c r="P72" s="476"/>
      <c r="Q72" s="476"/>
      <c r="R72" s="477"/>
      <c r="S72" s="476"/>
      <c r="T72" s="476"/>
      <c r="U72" s="477">
        <f t="shared" si="14"/>
        <v>0</v>
      </c>
      <c r="V72" s="476"/>
      <c r="W72" s="476"/>
      <c r="X72" s="477">
        <f t="shared" si="15"/>
        <v>0</v>
      </c>
      <c r="Y72" s="476"/>
      <c r="Z72" s="476"/>
      <c r="AA72" s="237">
        <f t="shared" si="16"/>
        <v>0</v>
      </c>
      <c r="AB72" s="234"/>
      <c r="AC72" s="234"/>
      <c r="AD72" s="237">
        <f t="shared" si="17"/>
        <v>0</v>
      </c>
      <c r="AE72" s="386"/>
      <c r="AF72" s="386"/>
      <c r="AG72" s="443"/>
      <c r="AH72" s="386"/>
      <c r="AI72" s="459"/>
      <c r="AJ72" s="443"/>
      <c r="AK72" s="386"/>
      <c r="AL72" s="386"/>
      <c r="AM72" s="443"/>
      <c r="AN72" s="386"/>
      <c r="AO72" s="386"/>
      <c r="AP72" s="295"/>
      <c r="AQ72" s="295"/>
      <c r="AR72" s="234"/>
      <c r="AS72" s="234"/>
      <c r="AT72" s="163">
        <f t="shared" si="18"/>
        <v>0</v>
      </c>
      <c r="AU72" s="454"/>
      <c r="AV72" s="88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326" t="s">
        <v>48</v>
      </c>
      <c r="B73" s="5"/>
      <c r="C73" s="106" t="s">
        <v>200</v>
      </c>
      <c r="D73" s="94"/>
      <c r="E73" s="94"/>
      <c r="F73" s="237">
        <f t="shared" si="10"/>
        <v>0</v>
      </c>
      <c r="G73" s="234"/>
      <c r="H73" s="234"/>
      <c r="I73" s="237">
        <f t="shared" si="11"/>
        <v>0</v>
      </c>
      <c r="J73" s="234"/>
      <c r="K73" s="234"/>
      <c r="L73" s="237">
        <f t="shared" si="12"/>
        <v>0</v>
      </c>
      <c r="M73" s="234"/>
      <c r="N73" s="234"/>
      <c r="O73" s="237">
        <f t="shared" si="13"/>
        <v>0</v>
      </c>
      <c r="P73" s="234"/>
      <c r="Q73" s="234"/>
      <c r="R73" s="237"/>
      <c r="S73" s="234"/>
      <c r="T73" s="234"/>
      <c r="U73" s="237">
        <f t="shared" si="14"/>
        <v>0</v>
      </c>
      <c r="V73" s="234"/>
      <c r="W73" s="234"/>
      <c r="X73" s="237">
        <f t="shared" si="15"/>
        <v>0</v>
      </c>
      <c r="Y73" s="234"/>
      <c r="Z73" s="234">
        <f>Y73*Y27</f>
        <v>0</v>
      </c>
      <c r="AA73" s="237">
        <f t="shared" si="16"/>
        <v>0</v>
      </c>
      <c r="AB73" s="234"/>
      <c r="AC73" s="234"/>
      <c r="AD73" s="237">
        <f t="shared" si="17"/>
        <v>0</v>
      </c>
      <c r="AE73" s="386"/>
      <c r="AF73" s="386"/>
      <c r="AG73" s="443"/>
      <c r="AH73" s="386"/>
      <c r="AI73" s="459"/>
      <c r="AJ73" s="443"/>
      <c r="AK73" s="386"/>
      <c r="AL73" s="386"/>
      <c r="AM73" s="443"/>
      <c r="AN73" s="386"/>
      <c r="AO73" s="386"/>
      <c r="AP73" s="295"/>
      <c r="AQ73" s="295"/>
      <c r="AR73" s="234"/>
      <c r="AS73" s="234"/>
      <c r="AT73" s="164">
        <f t="shared" si="18"/>
        <v>0</v>
      </c>
      <c r="AU73" s="454">
        <v>135</v>
      </c>
      <c r="AV73" s="88">
        <f t="shared" si="19"/>
        <v>0</v>
      </c>
      <c r="AW73" s="6"/>
      <c r="AX73" s="6"/>
      <c r="AY73" s="6"/>
      <c r="AZ73" s="6"/>
      <c r="BA73" s="6"/>
      <c r="BB73" s="6"/>
    </row>
    <row r="74" spans="1:54" ht="53.25" customHeight="1">
      <c r="A74" s="326" t="s">
        <v>232</v>
      </c>
      <c r="B74" s="5"/>
      <c r="C74" s="106" t="s">
        <v>200</v>
      </c>
      <c r="D74" s="94"/>
      <c r="E74" s="94"/>
      <c r="F74" s="237">
        <f t="shared" si="10"/>
        <v>0</v>
      </c>
      <c r="G74" s="234"/>
      <c r="H74" s="234"/>
      <c r="I74" s="237">
        <f t="shared" si="11"/>
        <v>0</v>
      </c>
      <c r="J74" s="234"/>
      <c r="K74" s="234"/>
      <c r="L74" s="237">
        <f t="shared" si="12"/>
        <v>0</v>
      </c>
      <c r="M74" s="234"/>
      <c r="N74" s="234"/>
      <c r="O74" s="237">
        <f t="shared" si="13"/>
        <v>0</v>
      </c>
      <c r="P74" s="234"/>
      <c r="Q74" s="234"/>
      <c r="R74" s="237"/>
      <c r="S74" s="234"/>
      <c r="T74" s="234"/>
      <c r="U74" s="237">
        <f t="shared" si="14"/>
        <v>0</v>
      </c>
      <c r="V74" s="234"/>
      <c r="W74" s="234"/>
      <c r="X74" s="237">
        <f t="shared" si="15"/>
        <v>0</v>
      </c>
      <c r="Y74" s="234"/>
      <c r="Z74" s="234"/>
      <c r="AA74" s="237">
        <f t="shared" si="16"/>
        <v>0</v>
      </c>
      <c r="AB74" s="234"/>
      <c r="AC74" s="234"/>
      <c r="AD74" s="237">
        <f t="shared" si="17"/>
        <v>0</v>
      </c>
      <c r="AE74" s="386"/>
      <c r="AF74" s="386"/>
      <c r="AG74" s="443"/>
      <c r="AH74" s="386"/>
      <c r="AI74" s="459"/>
      <c r="AJ74" s="443"/>
      <c r="AK74" s="386"/>
      <c r="AL74" s="386"/>
      <c r="AM74" s="443"/>
      <c r="AN74" s="386"/>
      <c r="AO74" s="386"/>
      <c r="AP74" s="295"/>
      <c r="AQ74" s="295"/>
      <c r="AR74" s="234"/>
      <c r="AS74" s="234"/>
      <c r="AT74" s="163">
        <f t="shared" si="18"/>
        <v>0</v>
      </c>
      <c r="AU74" s="454"/>
      <c r="AV74" s="88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326" t="s">
        <v>49</v>
      </c>
      <c r="B75" s="5"/>
      <c r="C75" s="106" t="s">
        <v>200</v>
      </c>
      <c r="D75" s="94"/>
      <c r="E75" s="94"/>
      <c r="F75" s="237">
        <f t="shared" si="10"/>
        <v>0</v>
      </c>
      <c r="G75" s="234"/>
      <c r="H75" s="234"/>
      <c r="I75" s="237">
        <f t="shared" si="11"/>
        <v>0</v>
      </c>
      <c r="J75" s="234"/>
      <c r="K75" s="234"/>
      <c r="L75" s="237">
        <f t="shared" si="12"/>
        <v>0</v>
      </c>
      <c r="M75" s="234"/>
      <c r="N75" s="234"/>
      <c r="O75" s="237">
        <f t="shared" si="13"/>
        <v>0</v>
      </c>
      <c r="P75" s="234"/>
      <c r="Q75" s="234"/>
      <c r="R75" s="237"/>
      <c r="S75" s="234"/>
      <c r="T75" s="234"/>
      <c r="U75" s="237">
        <f t="shared" si="14"/>
        <v>0</v>
      </c>
      <c r="V75" s="234"/>
      <c r="W75" s="234"/>
      <c r="X75" s="237">
        <f t="shared" si="15"/>
        <v>0</v>
      </c>
      <c r="Y75" s="234"/>
      <c r="Z75" s="234"/>
      <c r="AA75" s="237">
        <f t="shared" si="16"/>
        <v>0</v>
      </c>
      <c r="AB75" s="234"/>
      <c r="AC75" s="234"/>
      <c r="AD75" s="237">
        <f t="shared" si="17"/>
        <v>0</v>
      </c>
      <c r="AE75" s="386"/>
      <c r="AF75" s="386"/>
      <c r="AG75" s="443"/>
      <c r="AH75" s="386"/>
      <c r="AI75" s="459"/>
      <c r="AJ75" s="443"/>
      <c r="AK75" s="386"/>
      <c r="AL75" s="386"/>
      <c r="AM75" s="443"/>
      <c r="AN75" s="386"/>
      <c r="AO75" s="386"/>
      <c r="AP75" s="295"/>
      <c r="AQ75" s="295"/>
      <c r="AR75" s="234"/>
      <c r="AS75" s="234"/>
      <c r="AT75" s="163">
        <f t="shared" si="18"/>
        <v>0</v>
      </c>
      <c r="AU75" s="454"/>
      <c r="AV75" s="88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326" t="s">
        <v>319</v>
      </c>
      <c r="B76" s="5"/>
      <c r="C76" s="106" t="s">
        <v>200</v>
      </c>
      <c r="D76" s="94"/>
      <c r="E76" s="94"/>
      <c r="F76" s="237">
        <f t="shared" si="10"/>
        <v>0</v>
      </c>
      <c r="G76" s="234"/>
      <c r="H76" s="234"/>
      <c r="I76" s="237">
        <f t="shared" si="11"/>
        <v>0</v>
      </c>
      <c r="J76" s="234"/>
      <c r="K76" s="234"/>
      <c r="L76" s="237">
        <f t="shared" si="12"/>
        <v>0</v>
      </c>
      <c r="M76" s="234"/>
      <c r="N76" s="234"/>
      <c r="O76" s="237">
        <f t="shared" si="13"/>
        <v>0</v>
      </c>
      <c r="P76" s="234"/>
      <c r="Q76" s="234"/>
      <c r="R76" s="237"/>
      <c r="S76" s="234"/>
      <c r="T76" s="234"/>
      <c r="U76" s="237">
        <f t="shared" si="14"/>
        <v>0</v>
      </c>
      <c r="V76" s="234"/>
      <c r="W76" s="234"/>
      <c r="X76" s="237">
        <f t="shared" si="15"/>
        <v>0</v>
      </c>
      <c r="Y76" s="234"/>
      <c r="Z76" s="234"/>
      <c r="AA76" s="237">
        <f t="shared" si="16"/>
        <v>0</v>
      </c>
      <c r="AB76" s="234"/>
      <c r="AC76" s="234"/>
      <c r="AD76" s="237">
        <f t="shared" si="17"/>
        <v>0</v>
      </c>
      <c r="AE76" s="386"/>
      <c r="AF76" s="386"/>
      <c r="AG76" s="443"/>
      <c r="AH76" s="386"/>
      <c r="AI76" s="459"/>
      <c r="AJ76" s="443"/>
      <c r="AK76" s="386"/>
      <c r="AL76" s="386"/>
      <c r="AM76" s="443"/>
      <c r="AN76" s="386"/>
      <c r="AO76" s="386">
        <f>AN76*AN27</f>
        <v>0</v>
      </c>
      <c r="AP76" s="295"/>
      <c r="AQ76" s="295"/>
      <c r="AR76" s="234"/>
      <c r="AS76" s="234"/>
      <c r="AT76" s="163">
        <f t="shared" si="18"/>
        <v>0</v>
      </c>
      <c r="AU76" s="454">
        <v>240</v>
      </c>
      <c r="AV76" s="88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326" t="s">
        <v>272</v>
      </c>
      <c r="B77" s="5"/>
      <c r="C77" s="106" t="s">
        <v>200</v>
      </c>
      <c r="D77" s="94"/>
      <c r="E77" s="94"/>
      <c r="F77" s="237">
        <f t="shared" si="10"/>
        <v>0</v>
      </c>
      <c r="G77" s="234"/>
      <c r="H77" s="234"/>
      <c r="I77" s="237">
        <f t="shared" si="11"/>
        <v>0</v>
      </c>
      <c r="J77" s="234"/>
      <c r="K77" s="234"/>
      <c r="L77" s="237">
        <f t="shared" si="12"/>
        <v>0</v>
      </c>
      <c r="M77" s="234"/>
      <c r="N77" s="234"/>
      <c r="O77" s="237">
        <f t="shared" si="13"/>
        <v>0</v>
      </c>
      <c r="P77" s="234"/>
      <c r="Q77" s="234"/>
      <c r="R77" s="237"/>
      <c r="S77" s="234"/>
      <c r="T77" s="234"/>
      <c r="U77" s="237">
        <f t="shared" si="14"/>
        <v>0</v>
      </c>
      <c r="V77" s="234"/>
      <c r="W77" s="234"/>
      <c r="X77" s="237">
        <f t="shared" si="15"/>
        <v>0</v>
      </c>
      <c r="Y77" s="234"/>
      <c r="Z77" s="234"/>
      <c r="AA77" s="237">
        <f t="shared" si="16"/>
        <v>0</v>
      </c>
      <c r="AB77" s="234"/>
      <c r="AC77" s="234"/>
      <c r="AD77" s="237">
        <f t="shared" si="17"/>
        <v>0</v>
      </c>
      <c r="AE77" s="386"/>
      <c r="AF77" s="386"/>
      <c r="AG77" s="443"/>
      <c r="AH77" s="386"/>
      <c r="AI77" s="459"/>
      <c r="AJ77" s="443"/>
      <c r="AK77" s="386"/>
      <c r="AL77" s="386"/>
      <c r="AM77" s="443"/>
      <c r="AN77" s="386"/>
      <c r="AO77" s="386"/>
      <c r="AP77" s="295"/>
      <c r="AQ77" s="295"/>
      <c r="AR77" s="234"/>
      <c r="AS77" s="234"/>
      <c r="AT77" s="163">
        <f t="shared" si="18"/>
        <v>0</v>
      </c>
      <c r="AU77" s="454"/>
      <c r="AV77" s="88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326" t="s">
        <v>166</v>
      </c>
      <c r="B78" s="5"/>
      <c r="C78" s="106" t="s">
        <v>200</v>
      </c>
      <c r="D78" s="94"/>
      <c r="E78" s="94"/>
      <c r="F78" s="237">
        <f t="shared" si="10"/>
        <v>0</v>
      </c>
      <c r="G78" s="234"/>
      <c r="H78" s="234"/>
      <c r="I78" s="237">
        <f t="shared" si="11"/>
        <v>0</v>
      </c>
      <c r="J78" s="234"/>
      <c r="K78" s="234"/>
      <c r="L78" s="237">
        <f t="shared" si="12"/>
        <v>0</v>
      </c>
      <c r="M78" s="234"/>
      <c r="N78" s="234"/>
      <c r="O78" s="237">
        <f t="shared" si="13"/>
        <v>0</v>
      </c>
      <c r="P78" s="234"/>
      <c r="Q78" s="234"/>
      <c r="R78" s="237"/>
      <c r="S78" s="234"/>
      <c r="T78" s="234"/>
      <c r="U78" s="237">
        <f t="shared" si="14"/>
        <v>0</v>
      </c>
      <c r="V78" s="234"/>
      <c r="W78" s="234">
        <f>V78*V27</f>
        <v>0</v>
      </c>
      <c r="X78" s="237">
        <f t="shared" si="15"/>
        <v>0</v>
      </c>
      <c r="Y78" s="234"/>
      <c r="Z78" s="234"/>
      <c r="AA78" s="237">
        <f t="shared" si="16"/>
        <v>0</v>
      </c>
      <c r="AB78" s="234"/>
      <c r="AC78" s="234"/>
      <c r="AD78" s="237">
        <f t="shared" si="17"/>
        <v>0</v>
      </c>
      <c r="AE78" s="386"/>
      <c r="AF78" s="386"/>
      <c r="AG78" s="443"/>
      <c r="AH78" s="386"/>
      <c r="AI78" s="459"/>
      <c r="AJ78" s="443"/>
      <c r="AK78" s="386"/>
      <c r="AL78" s="386"/>
      <c r="AM78" s="443"/>
      <c r="AN78" s="386"/>
      <c r="AO78" s="386"/>
      <c r="AP78" s="295"/>
      <c r="AQ78" s="295"/>
      <c r="AR78" s="234"/>
      <c r="AS78" s="234"/>
      <c r="AT78" s="163">
        <f t="shared" si="18"/>
        <v>0</v>
      </c>
      <c r="AU78" s="454">
        <v>89</v>
      </c>
      <c r="AV78" s="88">
        <f t="shared" si="19"/>
        <v>0</v>
      </c>
      <c r="AW78" s="6"/>
      <c r="AX78" s="6"/>
      <c r="AY78" s="6"/>
      <c r="AZ78" s="6"/>
      <c r="BA78" s="6"/>
      <c r="BB78" s="6"/>
    </row>
    <row r="79" spans="1:54" ht="35.1" customHeight="1">
      <c r="A79" s="326" t="s">
        <v>277</v>
      </c>
      <c r="B79" s="5"/>
      <c r="C79" s="106" t="s">
        <v>200</v>
      </c>
      <c r="D79" s="94"/>
      <c r="E79" s="94"/>
      <c r="F79" s="237">
        <f t="shared" si="10"/>
        <v>0</v>
      </c>
      <c r="G79" s="234"/>
      <c r="H79" s="234"/>
      <c r="I79" s="237">
        <f t="shared" si="11"/>
        <v>0</v>
      </c>
      <c r="J79" s="234"/>
      <c r="K79" s="234"/>
      <c r="L79" s="237">
        <f t="shared" si="12"/>
        <v>0</v>
      </c>
      <c r="M79" s="234"/>
      <c r="N79" s="234"/>
      <c r="O79" s="237">
        <f t="shared" si="13"/>
        <v>0</v>
      </c>
      <c r="P79" s="234"/>
      <c r="Q79" s="234"/>
      <c r="R79" s="237"/>
      <c r="S79" s="234"/>
      <c r="T79" s="234"/>
      <c r="U79" s="237">
        <f t="shared" si="14"/>
        <v>0</v>
      </c>
      <c r="V79" s="234"/>
      <c r="W79" s="234"/>
      <c r="X79" s="237">
        <f t="shared" si="15"/>
        <v>0</v>
      </c>
      <c r="Y79" s="234"/>
      <c r="Z79" s="234"/>
      <c r="AA79" s="237">
        <f t="shared" si="16"/>
        <v>0</v>
      </c>
      <c r="AB79" s="234"/>
      <c r="AC79" s="234"/>
      <c r="AD79" s="237">
        <f t="shared" si="17"/>
        <v>0</v>
      </c>
      <c r="AE79" s="386"/>
      <c r="AF79" s="386"/>
      <c r="AG79" s="443"/>
      <c r="AH79" s="386"/>
      <c r="AI79" s="459"/>
      <c r="AJ79" s="443"/>
      <c r="AK79" s="386"/>
      <c r="AL79" s="386"/>
      <c r="AM79" s="443"/>
      <c r="AN79" s="386"/>
      <c r="AO79" s="386"/>
      <c r="AP79" s="295"/>
      <c r="AQ79" s="295"/>
      <c r="AR79" s="234"/>
      <c r="AS79" s="234"/>
      <c r="AT79" s="163">
        <f t="shared" si="18"/>
        <v>0</v>
      </c>
      <c r="AU79" s="454">
        <v>225</v>
      </c>
      <c r="AV79" s="88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326" t="s">
        <v>240</v>
      </c>
      <c r="B80" s="5"/>
      <c r="C80" s="106" t="s">
        <v>200</v>
      </c>
      <c r="D80" s="94"/>
      <c r="E80" s="94"/>
      <c r="F80" s="237">
        <f t="shared" si="10"/>
        <v>0</v>
      </c>
      <c r="G80" s="234"/>
      <c r="H80" s="234"/>
      <c r="I80" s="237">
        <f t="shared" si="11"/>
        <v>0</v>
      </c>
      <c r="J80" s="234"/>
      <c r="K80" s="234"/>
      <c r="L80" s="237">
        <f t="shared" si="12"/>
        <v>0</v>
      </c>
      <c r="M80" s="234"/>
      <c r="N80" s="234"/>
      <c r="O80" s="237">
        <f t="shared" si="13"/>
        <v>0</v>
      </c>
      <c r="P80" s="234"/>
      <c r="Q80" s="234"/>
      <c r="R80" s="237"/>
      <c r="S80" s="234"/>
      <c r="T80" s="234"/>
      <c r="U80" s="237">
        <f t="shared" si="14"/>
        <v>0</v>
      </c>
      <c r="V80" s="234"/>
      <c r="W80" s="234"/>
      <c r="X80" s="237">
        <f t="shared" si="15"/>
        <v>0</v>
      </c>
      <c r="Y80" s="234"/>
      <c r="Z80" s="234"/>
      <c r="AA80" s="237">
        <f t="shared" si="16"/>
        <v>0</v>
      </c>
      <c r="AB80" s="234"/>
      <c r="AC80" s="234">
        <f>AB80*AB27</f>
        <v>0</v>
      </c>
      <c r="AD80" s="237">
        <f t="shared" si="17"/>
        <v>0</v>
      </c>
      <c r="AE80" s="386"/>
      <c r="AF80" s="386"/>
      <c r="AG80" s="443"/>
      <c r="AH80" s="386"/>
      <c r="AI80" s="459">
        <f>AH80*AH27</f>
        <v>0</v>
      </c>
      <c r="AJ80" s="443"/>
      <c r="AK80" s="386"/>
      <c r="AL80" s="386"/>
      <c r="AM80" s="443"/>
      <c r="AN80" s="386"/>
      <c r="AO80" s="386"/>
      <c r="AP80" s="295"/>
      <c r="AQ80" s="295"/>
      <c r="AR80" s="234"/>
      <c r="AS80" s="234"/>
      <c r="AT80" s="375">
        <f t="shared" si="18"/>
        <v>0</v>
      </c>
      <c r="AU80" s="454">
        <v>127.5</v>
      </c>
      <c r="AV80" s="88">
        <f t="shared" si="19"/>
        <v>0</v>
      </c>
      <c r="AW80" s="6"/>
      <c r="AX80" s="6"/>
      <c r="AY80" s="6"/>
      <c r="AZ80" s="6"/>
      <c r="BA80" s="6"/>
      <c r="BB80" s="6"/>
    </row>
    <row r="81" spans="1:54" ht="49.5" customHeight="1">
      <c r="A81" s="326" t="s">
        <v>320</v>
      </c>
      <c r="B81" s="5"/>
      <c r="C81" s="106" t="s">
        <v>200</v>
      </c>
      <c r="D81" s="94"/>
      <c r="E81" s="94"/>
      <c r="F81" s="237">
        <f t="shared" si="10"/>
        <v>0</v>
      </c>
      <c r="G81" s="234"/>
      <c r="H81" s="234"/>
      <c r="I81" s="237">
        <f t="shared" si="11"/>
        <v>0</v>
      </c>
      <c r="J81" s="234"/>
      <c r="K81" s="234"/>
      <c r="L81" s="237">
        <f t="shared" si="12"/>
        <v>0</v>
      </c>
      <c r="M81" s="234"/>
      <c r="N81" s="234"/>
      <c r="O81" s="237">
        <f t="shared" si="13"/>
        <v>0</v>
      </c>
      <c r="P81" s="234"/>
      <c r="Q81" s="234"/>
      <c r="R81" s="237"/>
      <c r="S81" s="234"/>
      <c r="T81" s="234"/>
      <c r="U81" s="237">
        <f t="shared" si="14"/>
        <v>0</v>
      </c>
      <c r="V81" s="234"/>
      <c r="W81" s="234"/>
      <c r="X81" s="237">
        <f t="shared" si="15"/>
        <v>0</v>
      </c>
      <c r="Y81" s="234"/>
      <c r="Z81" s="234"/>
      <c r="AA81" s="237">
        <f t="shared" si="16"/>
        <v>0</v>
      </c>
      <c r="AB81" s="234"/>
      <c r="AC81" s="234"/>
      <c r="AD81" s="237">
        <f t="shared" si="17"/>
        <v>0</v>
      </c>
      <c r="AE81" s="386"/>
      <c r="AF81" s="386"/>
      <c r="AG81" s="443"/>
      <c r="AH81" s="386"/>
      <c r="AI81" s="459"/>
      <c r="AJ81" s="443"/>
      <c r="AK81" s="386"/>
      <c r="AL81" s="386"/>
      <c r="AM81" s="443"/>
      <c r="AN81" s="386"/>
      <c r="AO81" s="386">
        <f>AN81*AN27</f>
        <v>0</v>
      </c>
      <c r="AP81" s="295"/>
      <c r="AQ81" s="295"/>
      <c r="AR81" s="234"/>
      <c r="AS81" s="234"/>
      <c r="AT81" s="373">
        <f t="shared" si="18"/>
        <v>0</v>
      </c>
      <c r="AU81" s="454">
        <v>810</v>
      </c>
      <c r="AV81" s="88">
        <f t="shared" si="19"/>
        <v>0</v>
      </c>
      <c r="AW81" s="6"/>
      <c r="AX81" s="6"/>
      <c r="AY81" s="6"/>
      <c r="AZ81" s="6"/>
      <c r="BA81" s="6"/>
      <c r="BB81" s="6"/>
    </row>
    <row r="82" spans="1:54" ht="35.1" customHeight="1">
      <c r="A82" s="326" t="s">
        <v>50</v>
      </c>
      <c r="B82" s="5"/>
      <c r="C82" s="106" t="s">
        <v>200</v>
      </c>
      <c r="D82" s="94"/>
      <c r="E82" s="94"/>
      <c r="F82" s="237">
        <f t="shared" si="10"/>
        <v>0</v>
      </c>
      <c r="G82" s="234"/>
      <c r="H82" s="234"/>
      <c r="I82" s="237">
        <f t="shared" si="11"/>
        <v>0</v>
      </c>
      <c r="J82" s="234"/>
      <c r="K82" s="234"/>
      <c r="L82" s="237">
        <f t="shared" si="12"/>
        <v>0</v>
      </c>
      <c r="M82" s="234"/>
      <c r="N82" s="234"/>
      <c r="O82" s="237">
        <f t="shared" si="13"/>
        <v>0</v>
      </c>
      <c r="P82" s="234"/>
      <c r="Q82" s="234"/>
      <c r="R82" s="237"/>
      <c r="S82" s="234"/>
      <c r="T82" s="234"/>
      <c r="U82" s="237">
        <f t="shared" si="14"/>
        <v>0</v>
      </c>
      <c r="V82" s="234"/>
      <c r="W82" s="234"/>
      <c r="X82" s="237">
        <f t="shared" si="15"/>
        <v>0</v>
      </c>
      <c r="Y82" s="234"/>
      <c r="Z82" s="234"/>
      <c r="AA82" s="237">
        <f t="shared" si="16"/>
        <v>0</v>
      </c>
      <c r="AB82" s="234"/>
      <c r="AC82" s="234">
        <f>AB82*AB27</f>
        <v>0</v>
      </c>
      <c r="AD82" s="237">
        <f t="shared" si="17"/>
        <v>0</v>
      </c>
      <c r="AE82" s="386"/>
      <c r="AF82" s="386">
        <f>AE82*AE27</f>
        <v>0</v>
      </c>
      <c r="AG82" s="443"/>
      <c r="AH82" s="386"/>
      <c r="AI82" s="459"/>
      <c r="AJ82" s="443"/>
      <c r="AK82" s="386"/>
      <c r="AL82" s="386"/>
      <c r="AM82" s="443"/>
      <c r="AN82" s="386"/>
      <c r="AO82" s="386"/>
      <c r="AP82" s="295"/>
      <c r="AQ82" s="295"/>
      <c r="AR82" s="234"/>
      <c r="AS82" s="234"/>
      <c r="AT82" s="164">
        <f t="shared" si="18"/>
        <v>0</v>
      </c>
      <c r="AU82" s="454">
        <v>37.5</v>
      </c>
      <c r="AV82" s="88">
        <f t="shared" si="19"/>
        <v>0</v>
      </c>
      <c r="AW82" s="6"/>
      <c r="AX82" s="6"/>
      <c r="AY82" s="6"/>
      <c r="AZ82" s="6"/>
      <c r="BA82" s="6"/>
      <c r="BB82" s="6"/>
    </row>
    <row r="83" spans="1:54" ht="35.1" customHeight="1">
      <c r="A83" s="326" t="s">
        <v>51</v>
      </c>
      <c r="B83" s="5"/>
      <c r="C83" s="106" t="s">
        <v>200</v>
      </c>
      <c r="D83" s="94"/>
      <c r="E83" s="94"/>
      <c r="F83" s="237">
        <f t="shared" si="10"/>
        <v>0</v>
      </c>
      <c r="G83" s="234"/>
      <c r="H83" s="234"/>
      <c r="I83" s="237">
        <f t="shared" si="11"/>
        <v>0</v>
      </c>
      <c r="J83" s="234"/>
      <c r="K83" s="234"/>
      <c r="L83" s="237">
        <f t="shared" si="12"/>
        <v>0</v>
      </c>
      <c r="M83" s="234"/>
      <c r="N83" s="234"/>
      <c r="O83" s="237">
        <f t="shared" si="13"/>
        <v>0</v>
      </c>
      <c r="P83" s="234"/>
      <c r="Q83" s="234"/>
      <c r="R83" s="237"/>
      <c r="S83" s="234"/>
      <c r="T83" s="234"/>
      <c r="U83" s="237">
        <f t="shared" si="14"/>
        <v>0</v>
      </c>
      <c r="V83" s="234"/>
      <c r="W83" s="234"/>
      <c r="X83" s="237">
        <f t="shared" si="15"/>
        <v>0</v>
      </c>
      <c r="Y83" s="234"/>
      <c r="Z83" s="234"/>
      <c r="AA83" s="237">
        <f t="shared" si="16"/>
        <v>0</v>
      </c>
      <c r="AB83" s="234"/>
      <c r="AC83" s="234">
        <f>AB83*AB27</f>
        <v>0</v>
      </c>
      <c r="AD83" s="237">
        <f t="shared" si="17"/>
        <v>0</v>
      </c>
      <c r="AE83" s="386"/>
      <c r="AF83" s="386">
        <f>AE83*AE27</f>
        <v>0</v>
      </c>
      <c r="AG83" s="443"/>
      <c r="AH83" s="386"/>
      <c r="AI83" s="459"/>
      <c r="AJ83" s="443"/>
      <c r="AK83" s="386"/>
      <c r="AL83" s="386"/>
      <c r="AM83" s="443"/>
      <c r="AN83" s="386"/>
      <c r="AO83" s="386"/>
      <c r="AP83" s="295"/>
      <c r="AQ83" s="295"/>
      <c r="AR83" s="234"/>
      <c r="AS83" s="234"/>
      <c r="AT83" s="164">
        <f t="shared" si="18"/>
        <v>0</v>
      </c>
      <c r="AU83" s="454">
        <v>45</v>
      </c>
      <c r="AV83" s="88">
        <f t="shared" si="19"/>
        <v>0</v>
      </c>
      <c r="AW83" s="6"/>
      <c r="AX83" s="6"/>
      <c r="AY83" s="6"/>
      <c r="AZ83" s="6"/>
      <c r="BA83" s="6"/>
      <c r="BB83" s="6"/>
    </row>
    <row r="84" spans="1:54" ht="35.1" customHeight="1">
      <c r="A84" s="326" t="s">
        <v>275</v>
      </c>
      <c r="B84" s="5"/>
      <c r="C84" s="106" t="s">
        <v>200</v>
      </c>
      <c r="D84" s="94"/>
      <c r="E84" s="94"/>
      <c r="F84" s="237">
        <f t="shared" si="10"/>
        <v>0</v>
      </c>
      <c r="G84" s="234"/>
      <c r="H84" s="234"/>
      <c r="I84" s="237">
        <f t="shared" si="11"/>
        <v>0</v>
      </c>
      <c r="J84" s="234"/>
      <c r="K84" s="234"/>
      <c r="L84" s="237">
        <f t="shared" si="12"/>
        <v>0</v>
      </c>
      <c r="M84" s="234"/>
      <c r="N84" s="234"/>
      <c r="O84" s="237">
        <f t="shared" si="13"/>
        <v>0</v>
      </c>
      <c r="P84" s="234"/>
      <c r="Q84" s="234"/>
      <c r="R84" s="237"/>
      <c r="S84" s="234"/>
      <c r="T84" s="234"/>
      <c r="U84" s="237">
        <f t="shared" si="14"/>
        <v>0</v>
      </c>
      <c r="V84" s="234"/>
      <c r="W84" s="234"/>
      <c r="X84" s="237">
        <f t="shared" si="15"/>
        <v>0</v>
      </c>
      <c r="Y84" s="234"/>
      <c r="Z84" s="234"/>
      <c r="AA84" s="237">
        <f t="shared" si="16"/>
        <v>0</v>
      </c>
      <c r="AB84" s="234"/>
      <c r="AC84" s="234"/>
      <c r="AD84" s="237">
        <f t="shared" si="17"/>
        <v>0</v>
      </c>
      <c r="AE84" s="386"/>
      <c r="AF84" s="386"/>
      <c r="AG84" s="443"/>
      <c r="AH84" s="386"/>
      <c r="AI84" s="459"/>
      <c r="AJ84" s="443"/>
      <c r="AK84" s="386"/>
      <c r="AL84" s="386"/>
      <c r="AM84" s="443"/>
      <c r="AN84" s="386"/>
      <c r="AO84" s="386"/>
      <c r="AP84" s="295"/>
      <c r="AQ84" s="295"/>
      <c r="AR84" s="234"/>
      <c r="AS84" s="234"/>
      <c r="AT84" s="163">
        <f t="shared" si="18"/>
        <v>0</v>
      </c>
      <c r="AU84" s="454">
        <v>150</v>
      </c>
      <c r="AV84" s="88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326" t="s">
        <v>230</v>
      </c>
      <c r="B85" s="5"/>
      <c r="C85" s="106" t="s">
        <v>200</v>
      </c>
      <c r="D85" s="94"/>
      <c r="E85" s="94"/>
      <c r="F85" s="237">
        <f t="shared" si="10"/>
        <v>0</v>
      </c>
      <c r="G85" s="234"/>
      <c r="H85" s="234"/>
      <c r="I85" s="237">
        <f t="shared" si="11"/>
        <v>0</v>
      </c>
      <c r="J85" s="234"/>
      <c r="K85" s="234"/>
      <c r="L85" s="237">
        <f t="shared" si="12"/>
        <v>0</v>
      </c>
      <c r="M85" s="234"/>
      <c r="N85" s="234"/>
      <c r="O85" s="237">
        <f t="shared" si="13"/>
        <v>0</v>
      </c>
      <c r="P85" s="234"/>
      <c r="Q85" s="234"/>
      <c r="R85" s="237"/>
      <c r="S85" s="234"/>
      <c r="T85" s="234"/>
      <c r="U85" s="237">
        <f t="shared" si="14"/>
        <v>0</v>
      </c>
      <c r="V85" s="234"/>
      <c r="W85" s="234"/>
      <c r="X85" s="237">
        <f t="shared" si="15"/>
        <v>0</v>
      </c>
      <c r="Y85" s="234"/>
      <c r="Z85" s="234"/>
      <c r="AA85" s="237">
        <f t="shared" si="16"/>
        <v>0</v>
      </c>
      <c r="AB85" s="234"/>
      <c r="AC85" s="234"/>
      <c r="AD85" s="237">
        <f t="shared" si="17"/>
        <v>0</v>
      </c>
      <c r="AE85" s="386"/>
      <c r="AF85" s="386"/>
      <c r="AG85" s="443"/>
      <c r="AH85" s="386"/>
      <c r="AI85" s="459"/>
      <c r="AJ85" s="443"/>
      <c r="AK85" s="386"/>
      <c r="AL85" s="386"/>
      <c r="AM85" s="443"/>
      <c r="AN85" s="386"/>
      <c r="AO85" s="386"/>
      <c r="AP85" s="295"/>
      <c r="AQ85" s="295"/>
      <c r="AR85" s="234"/>
      <c r="AS85" s="234"/>
      <c r="AT85" s="163">
        <f t="shared" si="18"/>
        <v>0</v>
      </c>
      <c r="AU85" s="454"/>
      <c r="AV85" s="88">
        <f t="shared" si="19"/>
        <v>0</v>
      </c>
      <c r="AW85" s="6"/>
      <c r="AX85" s="6"/>
      <c r="AY85" s="6"/>
      <c r="AZ85" s="6"/>
      <c r="BA85" s="6"/>
      <c r="BB85" s="6"/>
    </row>
    <row r="86" spans="1:54" ht="35.1" customHeight="1">
      <c r="A86" s="326" t="s">
        <v>172</v>
      </c>
      <c r="B86" s="5"/>
      <c r="C86" s="106" t="s">
        <v>200</v>
      </c>
      <c r="D86" s="94"/>
      <c r="E86" s="94"/>
      <c r="F86" s="237">
        <f t="shared" si="10"/>
        <v>0</v>
      </c>
      <c r="G86" s="234"/>
      <c r="H86" s="234"/>
      <c r="I86" s="237">
        <f t="shared" si="11"/>
        <v>0</v>
      </c>
      <c r="J86" s="234"/>
      <c r="K86" s="234"/>
      <c r="L86" s="237">
        <f t="shared" si="12"/>
        <v>0</v>
      </c>
      <c r="M86" s="234"/>
      <c r="N86" s="234"/>
      <c r="O86" s="237">
        <f t="shared" si="13"/>
        <v>0</v>
      </c>
      <c r="P86" s="234"/>
      <c r="Q86" s="234">
        <f>P86*P27</f>
        <v>0</v>
      </c>
      <c r="R86" s="237"/>
      <c r="S86" s="234"/>
      <c r="T86" s="234"/>
      <c r="U86" s="237">
        <f t="shared" si="14"/>
        <v>0</v>
      </c>
      <c r="V86" s="234"/>
      <c r="W86" s="234"/>
      <c r="X86" s="237">
        <f t="shared" si="15"/>
        <v>0</v>
      </c>
      <c r="Y86" s="234"/>
      <c r="Z86" s="234"/>
      <c r="AA86" s="237">
        <f t="shared" si="16"/>
        <v>0</v>
      </c>
      <c r="AB86" s="234"/>
      <c r="AC86" s="234"/>
      <c r="AD86" s="237">
        <f t="shared" si="17"/>
        <v>0</v>
      </c>
      <c r="AE86" s="386"/>
      <c r="AF86" s="386">
        <f>AE86*AE27</f>
        <v>0</v>
      </c>
      <c r="AG86" s="443"/>
      <c r="AH86" s="386"/>
      <c r="AI86" s="459"/>
      <c r="AJ86" s="443"/>
      <c r="AK86" s="386"/>
      <c r="AL86" s="386"/>
      <c r="AM86" s="443"/>
      <c r="AN86" s="386"/>
      <c r="AO86" s="386"/>
      <c r="AP86" s="295"/>
      <c r="AQ86" s="295"/>
      <c r="AR86" s="234"/>
      <c r="AS86" s="234"/>
      <c r="AT86" s="163">
        <f t="shared" si="18"/>
        <v>0</v>
      </c>
      <c r="AU86" s="454">
        <v>135</v>
      </c>
      <c r="AV86" s="88">
        <f t="shared" si="19"/>
        <v>0</v>
      </c>
      <c r="AW86" s="6"/>
      <c r="AX86" s="6"/>
      <c r="AY86" s="6"/>
      <c r="AZ86" s="6"/>
      <c r="BA86" s="6"/>
      <c r="BB86" s="6"/>
    </row>
    <row r="87" spans="1:54" ht="35.1" customHeight="1">
      <c r="A87" s="326" t="s">
        <v>197</v>
      </c>
      <c r="B87" s="5"/>
      <c r="C87" s="106" t="s">
        <v>200</v>
      </c>
      <c r="D87" s="94"/>
      <c r="E87" s="94"/>
      <c r="F87" s="237">
        <f t="shared" si="10"/>
        <v>0</v>
      </c>
      <c r="G87" s="234"/>
      <c r="H87" s="234"/>
      <c r="I87" s="237">
        <f t="shared" si="11"/>
        <v>0</v>
      </c>
      <c r="J87" s="234"/>
      <c r="K87" s="234">
        <f>J87*J27</f>
        <v>0</v>
      </c>
      <c r="L87" s="237">
        <f t="shared" si="12"/>
        <v>0</v>
      </c>
      <c r="M87" s="234"/>
      <c r="N87" s="234"/>
      <c r="O87" s="237">
        <f t="shared" si="13"/>
        <v>0</v>
      </c>
      <c r="P87" s="234"/>
      <c r="Q87" s="234"/>
      <c r="R87" s="237"/>
      <c r="S87" s="234"/>
      <c r="T87" s="234"/>
      <c r="U87" s="237">
        <f t="shared" si="14"/>
        <v>0</v>
      </c>
      <c r="V87" s="234"/>
      <c r="W87" s="234"/>
      <c r="X87" s="237">
        <f t="shared" si="15"/>
        <v>0</v>
      </c>
      <c r="Y87" s="234"/>
      <c r="Z87" s="234">
        <f>Y87*Y27</f>
        <v>0</v>
      </c>
      <c r="AA87" s="237">
        <f t="shared" si="16"/>
        <v>0</v>
      </c>
      <c r="AB87" s="234"/>
      <c r="AC87" s="234"/>
      <c r="AD87" s="237">
        <f t="shared" si="17"/>
        <v>0</v>
      </c>
      <c r="AE87" s="386"/>
      <c r="AF87" s="386"/>
      <c r="AG87" s="443"/>
      <c r="AH87" s="386"/>
      <c r="AI87" s="459"/>
      <c r="AJ87" s="443"/>
      <c r="AK87" s="386"/>
      <c r="AL87" s="386"/>
      <c r="AM87" s="443"/>
      <c r="AN87" s="386"/>
      <c r="AO87" s="386"/>
      <c r="AP87" s="295"/>
      <c r="AQ87" s="295"/>
      <c r="AR87" s="234"/>
      <c r="AS87" s="234"/>
      <c r="AT87" s="164">
        <f t="shared" si="18"/>
        <v>0</v>
      </c>
      <c r="AU87" s="454">
        <v>157.5</v>
      </c>
      <c r="AV87" s="88">
        <f t="shared" si="19"/>
        <v>0</v>
      </c>
      <c r="AW87" s="6"/>
      <c r="AX87" s="6"/>
      <c r="AY87" s="6"/>
      <c r="AZ87" s="6"/>
      <c r="BA87" s="6"/>
      <c r="BB87" s="6"/>
    </row>
    <row r="88" spans="1:54" ht="35.1" customHeight="1">
      <c r="A88" s="326" t="s">
        <v>52</v>
      </c>
      <c r="B88" s="5"/>
      <c r="C88" s="106" t="s">
        <v>200</v>
      </c>
      <c r="D88" s="94"/>
      <c r="E88" s="94"/>
      <c r="F88" s="237">
        <f t="shared" si="10"/>
        <v>0</v>
      </c>
      <c r="G88" s="234"/>
      <c r="H88" s="234"/>
      <c r="I88" s="237">
        <f t="shared" si="11"/>
        <v>0</v>
      </c>
      <c r="J88" s="234"/>
      <c r="K88" s="234"/>
      <c r="L88" s="237">
        <f t="shared" si="12"/>
        <v>0</v>
      </c>
      <c r="M88" s="234"/>
      <c r="N88" s="234"/>
      <c r="O88" s="237">
        <f t="shared" si="13"/>
        <v>0</v>
      </c>
      <c r="P88" s="234"/>
      <c r="Q88" s="234"/>
      <c r="R88" s="237"/>
      <c r="S88" s="234"/>
      <c r="T88" s="234"/>
      <c r="U88" s="237">
        <f t="shared" si="14"/>
        <v>0</v>
      </c>
      <c r="V88" s="234">
        <v>2.5000000000000001E-2</v>
      </c>
      <c r="W88" s="234">
        <f>V88*V27</f>
        <v>3.0500000000000003</v>
      </c>
      <c r="X88" s="237">
        <f t="shared" si="15"/>
        <v>122.00000000000001</v>
      </c>
      <c r="Y88" s="234"/>
      <c r="Z88" s="234"/>
      <c r="AA88" s="237">
        <f t="shared" si="16"/>
        <v>0</v>
      </c>
      <c r="AB88" s="234"/>
      <c r="AC88" s="234"/>
      <c r="AD88" s="237">
        <f t="shared" si="17"/>
        <v>0</v>
      </c>
      <c r="AE88" s="386"/>
      <c r="AF88" s="386"/>
      <c r="AG88" s="443"/>
      <c r="AH88" s="386"/>
      <c r="AI88" s="459"/>
      <c r="AJ88" s="443"/>
      <c r="AK88" s="386"/>
      <c r="AL88" s="386">
        <f>AK88*AK27</f>
        <v>0</v>
      </c>
      <c r="AM88" s="443"/>
      <c r="AN88" s="386"/>
      <c r="AO88" s="386"/>
      <c r="AP88" s="295"/>
      <c r="AQ88" s="295"/>
      <c r="AR88" s="234"/>
      <c r="AS88" s="234"/>
      <c r="AT88" s="164">
        <f t="shared" si="18"/>
        <v>3.0500000000000003</v>
      </c>
      <c r="AU88" s="454">
        <v>40</v>
      </c>
      <c r="AV88" s="88">
        <f t="shared" si="19"/>
        <v>122.00000000000001</v>
      </c>
      <c r="AW88" s="6"/>
      <c r="AX88" s="6"/>
      <c r="AY88" s="6"/>
      <c r="AZ88" s="6"/>
      <c r="BA88" s="6"/>
      <c r="BB88" s="6"/>
    </row>
    <row r="89" spans="1:54" ht="35.1" customHeight="1">
      <c r="A89" s="448" t="s">
        <v>199</v>
      </c>
      <c r="B89" s="8"/>
      <c r="C89" s="106" t="s">
        <v>200</v>
      </c>
      <c r="D89" s="95"/>
      <c r="E89" s="95"/>
      <c r="F89" s="237">
        <f t="shared" si="10"/>
        <v>0</v>
      </c>
      <c r="G89" s="236"/>
      <c r="H89" s="236"/>
      <c r="I89" s="237">
        <f t="shared" si="11"/>
        <v>0</v>
      </c>
      <c r="J89" s="236"/>
      <c r="K89" s="236"/>
      <c r="L89" s="237">
        <f t="shared" si="12"/>
        <v>0</v>
      </c>
      <c r="M89" s="236"/>
      <c r="N89" s="236"/>
      <c r="O89" s="237">
        <f t="shared" si="13"/>
        <v>0</v>
      </c>
      <c r="P89" s="236"/>
      <c r="Q89" s="236"/>
      <c r="R89" s="237"/>
      <c r="S89" s="236"/>
      <c r="T89" s="236"/>
      <c r="U89" s="237">
        <f t="shared" si="14"/>
        <v>0</v>
      </c>
      <c r="V89" s="236">
        <v>2.5000000000000001E-2</v>
      </c>
      <c r="W89" s="236">
        <f>V89*V27</f>
        <v>3.0500000000000003</v>
      </c>
      <c r="X89" s="237">
        <f t="shared" si="15"/>
        <v>152.5</v>
      </c>
      <c r="Y89" s="236"/>
      <c r="Z89" s="236"/>
      <c r="AA89" s="237">
        <f t="shared" si="16"/>
        <v>0</v>
      </c>
      <c r="AB89" s="236"/>
      <c r="AC89" s="236"/>
      <c r="AD89" s="237">
        <f t="shared" si="17"/>
        <v>0</v>
      </c>
      <c r="AE89" s="387"/>
      <c r="AF89" s="387"/>
      <c r="AG89" s="443"/>
      <c r="AH89" s="387"/>
      <c r="AI89" s="460"/>
      <c r="AJ89" s="443"/>
      <c r="AK89" s="387"/>
      <c r="AL89" s="387">
        <f>AK89*AK27</f>
        <v>0</v>
      </c>
      <c r="AM89" s="443"/>
      <c r="AN89" s="387"/>
      <c r="AO89" s="387"/>
      <c r="AP89" s="294"/>
      <c r="AQ89" s="294"/>
      <c r="AR89" s="236"/>
      <c r="AS89" s="236"/>
      <c r="AT89" s="163">
        <f t="shared" si="18"/>
        <v>3.0500000000000003</v>
      </c>
      <c r="AU89" s="453">
        <v>50</v>
      </c>
      <c r="AV89" s="88">
        <f t="shared" si="19"/>
        <v>152.5</v>
      </c>
      <c r="AW89" s="6"/>
      <c r="AX89" s="6"/>
      <c r="AY89" s="6"/>
      <c r="AZ89" s="6"/>
      <c r="BA89" s="6"/>
      <c r="BB89" s="6"/>
    </row>
    <row r="90" spans="1:54" ht="35.1" customHeight="1">
      <c r="A90" s="447" t="s">
        <v>237</v>
      </c>
      <c r="B90" s="8"/>
      <c r="C90" s="106" t="s">
        <v>200</v>
      </c>
      <c r="D90" s="95"/>
      <c r="E90" s="95"/>
      <c r="F90" s="237">
        <f t="shared" si="10"/>
        <v>0</v>
      </c>
      <c r="G90" s="236"/>
      <c r="H90" s="236"/>
      <c r="I90" s="237">
        <f t="shared" si="11"/>
        <v>0</v>
      </c>
      <c r="J90" s="236"/>
      <c r="K90" s="236"/>
      <c r="L90" s="237">
        <f t="shared" si="12"/>
        <v>0</v>
      </c>
      <c r="M90" s="236"/>
      <c r="N90" s="236"/>
      <c r="O90" s="237">
        <f t="shared" si="13"/>
        <v>0</v>
      </c>
      <c r="P90" s="236"/>
      <c r="Q90" s="236"/>
      <c r="R90" s="237"/>
      <c r="S90" s="236"/>
      <c r="T90" s="236"/>
      <c r="U90" s="237">
        <f t="shared" si="14"/>
        <v>0</v>
      </c>
      <c r="V90" s="236"/>
      <c r="W90" s="236"/>
      <c r="X90" s="237">
        <f t="shared" si="15"/>
        <v>0</v>
      </c>
      <c r="Y90" s="236"/>
      <c r="Z90" s="236"/>
      <c r="AA90" s="237">
        <f t="shared" si="16"/>
        <v>0</v>
      </c>
      <c r="AB90" s="236"/>
      <c r="AC90" s="236"/>
      <c r="AD90" s="237">
        <f t="shared" si="17"/>
        <v>0</v>
      </c>
      <c r="AE90" s="387"/>
      <c r="AF90" s="387"/>
      <c r="AG90" s="443"/>
      <c r="AH90" s="387"/>
      <c r="AI90" s="460"/>
      <c r="AJ90" s="443"/>
      <c r="AK90" s="387"/>
      <c r="AL90" s="387"/>
      <c r="AM90" s="443"/>
      <c r="AN90" s="387"/>
      <c r="AO90" s="387"/>
      <c r="AP90" s="294"/>
      <c r="AQ90" s="294"/>
      <c r="AR90" s="236"/>
      <c r="AS90" s="236"/>
      <c r="AT90" s="163">
        <f t="shared" si="18"/>
        <v>0</v>
      </c>
      <c r="AU90" s="453">
        <v>675</v>
      </c>
      <c r="AV90" s="88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448" t="s">
        <v>53</v>
      </c>
      <c r="B91" s="5"/>
      <c r="C91" s="106" t="s">
        <v>200</v>
      </c>
      <c r="D91" s="94"/>
      <c r="E91" s="94"/>
      <c r="F91" s="237">
        <f t="shared" si="10"/>
        <v>0</v>
      </c>
      <c r="G91" s="234"/>
      <c r="H91" s="234"/>
      <c r="I91" s="237">
        <f t="shared" si="11"/>
        <v>0</v>
      </c>
      <c r="J91" s="234"/>
      <c r="K91" s="234"/>
      <c r="L91" s="237">
        <f t="shared" si="12"/>
        <v>0</v>
      </c>
      <c r="M91" s="234"/>
      <c r="N91" s="234"/>
      <c r="O91" s="237">
        <f t="shared" si="13"/>
        <v>0</v>
      </c>
      <c r="P91" s="234"/>
      <c r="Q91" s="234"/>
      <c r="R91" s="237"/>
      <c r="S91" s="234">
        <v>1E-3</v>
      </c>
      <c r="T91" s="234">
        <f>S91*S27</f>
        <v>0.122</v>
      </c>
      <c r="U91" s="237">
        <f t="shared" si="14"/>
        <v>67.709999999999994</v>
      </c>
      <c r="V91" s="234"/>
      <c r="W91" s="234"/>
      <c r="X91" s="237">
        <f t="shared" si="15"/>
        <v>0</v>
      </c>
      <c r="Y91" s="234"/>
      <c r="Z91" s="234"/>
      <c r="AA91" s="237">
        <f t="shared" si="16"/>
        <v>0</v>
      </c>
      <c r="AB91" s="234"/>
      <c r="AC91" s="234"/>
      <c r="AD91" s="237">
        <f t="shared" si="17"/>
        <v>0</v>
      </c>
      <c r="AE91" s="386"/>
      <c r="AF91" s="386"/>
      <c r="AG91" s="443"/>
      <c r="AH91" s="386"/>
      <c r="AI91" s="459"/>
      <c r="AJ91" s="443"/>
      <c r="AK91" s="386"/>
      <c r="AL91" s="386"/>
      <c r="AM91" s="443"/>
      <c r="AN91" s="386"/>
      <c r="AO91" s="386"/>
      <c r="AP91" s="295"/>
      <c r="AQ91" s="295"/>
      <c r="AR91" s="234"/>
      <c r="AS91" s="234"/>
      <c r="AT91" s="164">
        <f t="shared" si="18"/>
        <v>0.122</v>
      </c>
      <c r="AU91" s="454">
        <v>555</v>
      </c>
      <c r="AV91" s="88">
        <f t="shared" si="19"/>
        <v>67.709999999999994</v>
      </c>
      <c r="AW91" s="6"/>
      <c r="AX91" s="6"/>
      <c r="AY91" s="6"/>
      <c r="AZ91" s="6"/>
      <c r="BA91" s="6"/>
      <c r="BB91" s="6"/>
    </row>
    <row r="92" spans="1:54" ht="35.1" customHeight="1">
      <c r="A92" s="448" t="s">
        <v>170</v>
      </c>
      <c r="B92" s="5"/>
      <c r="C92" s="106"/>
      <c r="D92" s="368"/>
      <c r="E92" s="94">
        <f>D92*D27</f>
        <v>0</v>
      </c>
      <c r="F92" s="237">
        <f t="shared" si="10"/>
        <v>0</v>
      </c>
      <c r="G92" s="234"/>
      <c r="H92" s="234"/>
      <c r="I92" s="237">
        <f t="shared" si="11"/>
        <v>0</v>
      </c>
      <c r="J92" s="234"/>
      <c r="K92" s="234">
        <f>J92*J27</f>
        <v>0</v>
      </c>
      <c r="L92" s="237">
        <f t="shared" si="12"/>
        <v>0</v>
      </c>
      <c r="M92" s="234"/>
      <c r="N92" s="234"/>
      <c r="O92" s="237">
        <f>N92*AU92</f>
        <v>0</v>
      </c>
      <c r="P92" s="234">
        <v>2.9999999999999997E-4</v>
      </c>
      <c r="Q92" s="234">
        <f>P92*P27</f>
        <v>3.6599999999999994E-2</v>
      </c>
      <c r="R92" s="237"/>
      <c r="S92" s="234"/>
      <c r="T92" s="234"/>
      <c r="U92" s="237">
        <f t="shared" si="14"/>
        <v>0</v>
      </c>
      <c r="V92" s="234"/>
      <c r="W92" s="234"/>
      <c r="X92" s="237">
        <f t="shared" si="15"/>
        <v>0</v>
      </c>
      <c r="Y92" s="234"/>
      <c r="Z92" s="234">
        <f>Y92*Y27</f>
        <v>0</v>
      </c>
      <c r="AA92" s="237">
        <f t="shared" si="16"/>
        <v>0</v>
      </c>
      <c r="AB92" s="234"/>
      <c r="AC92" s="234">
        <f>AB92*AB27</f>
        <v>0</v>
      </c>
      <c r="AD92" s="237">
        <f t="shared" si="17"/>
        <v>0</v>
      </c>
      <c r="AE92" s="386"/>
      <c r="AF92" s="386">
        <f>AE92*AE27</f>
        <v>0</v>
      </c>
      <c r="AG92" s="443"/>
      <c r="AH92" s="386"/>
      <c r="AI92" s="459">
        <f>AH92*AH27</f>
        <v>0</v>
      </c>
      <c r="AJ92" s="443"/>
      <c r="AK92" s="386"/>
      <c r="AL92" s="386"/>
      <c r="AM92" s="443"/>
      <c r="AN92" s="386"/>
      <c r="AO92" s="386"/>
      <c r="AP92" s="295"/>
      <c r="AQ92" s="295"/>
      <c r="AR92" s="234"/>
      <c r="AS92" s="234"/>
      <c r="AT92" s="165">
        <f t="shared" si="18"/>
        <v>3.6599999999999994E-2</v>
      </c>
      <c r="AU92" s="454">
        <v>18</v>
      </c>
      <c r="AV92" s="96">
        <f t="shared" si="19"/>
        <v>0.65879999999999983</v>
      </c>
      <c r="AW92" s="6"/>
      <c r="AX92" s="6"/>
      <c r="AY92" s="6"/>
      <c r="AZ92" s="6"/>
      <c r="BA92" s="6"/>
      <c r="BB92" s="6"/>
    </row>
    <row r="93" spans="1:54" ht="35.1" customHeight="1">
      <c r="A93" s="448" t="s">
        <v>229</v>
      </c>
      <c r="B93" s="5"/>
      <c r="C93" s="106" t="s">
        <v>200</v>
      </c>
      <c r="D93" s="94"/>
      <c r="E93" s="94"/>
      <c r="F93" s="237">
        <f t="shared" si="10"/>
        <v>0</v>
      </c>
      <c r="G93" s="234"/>
      <c r="H93" s="234"/>
      <c r="I93" s="237"/>
      <c r="J93" s="234"/>
      <c r="K93" s="234"/>
      <c r="L93" s="237">
        <f t="shared" si="12"/>
        <v>0</v>
      </c>
      <c r="M93" s="234"/>
      <c r="N93" s="234"/>
      <c r="O93" s="237">
        <f>N93*AU93</f>
        <v>0</v>
      </c>
      <c r="P93" s="234"/>
      <c r="Q93" s="234"/>
      <c r="R93" s="237"/>
      <c r="S93" s="234"/>
      <c r="T93" s="234"/>
      <c r="U93" s="237">
        <f t="shared" si="14"/>
        <v>0</v>
      </c>
      <c r="V93" s="234"/>
      <c r="W93" s="234"/>
      <c r="X93" s="237"/>
      <c r="Y93" s="234"/>
      <c r="Z93" s="234"/>
      <c r="AA93" s="237">
        <f t="shared" si="16"/>
        <v>0</v>
      </c>
      <c r="AB93" s="234"/>
      <c r="AC93" s="234"/>
      <c r="AD93" s="237"/>
      <c r="AE93" s="386"/>
      <c r="AF93" s="386"/>
      <c r="AG93" s="443"/>
      <c r="AH93" s="386"/>
      <c r="AI93" s="459"/>
      <c r="AJ93" s="443"/>
      <c r="AK93" s="386"/>
      <c r="AL93" s="386"/>
      <c r="AM93" s="443"/>
      <c r="AN93" s="386"/>
      <c r="AO93" s="386"/>
      <c r="AP93" s="295"/>
      <c r="AQ93" s="295"/>
      <c r="AR93" s="234"/>
      <c r="AS93" s="234"/>
      <c r="AT93" s="364">
        <f t="shared" si="18"/>
        <v>0</v>
      </c>
      <c r="AU93" s="454">
        <v>180</v>
      </c>
      <c r="AV93" s="96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448" t="s">
        <v>224</v>
      </c>
      <c r="B94" s="5"/>
      <c r="C94" s="106" t="s">
        <v>200</v>
      </c>
      <c r="D94" s="94"/>
      <c r="E94" s="94"/>
      <c r="F94" s="237"/>
      <c r="G94" s="234"/>
      <c r="H94" s="234"/>
      <c r="I94" s="237"/>
      <c r="J94" s="234"/>
      <c r="K94" s="234"/>
      <c r="L94" s="237">
        <f t="shared" si="12"/>
        <v>0</v>
      </c>
      <c r="M94" s="234"/>
      <c r="N94" s="234"/>
      <c r="O94" s="237">
        <f>N94*AU94</f>
        <v>0</v>
      </c>
      <c r="P94" s="234"/>
      <c r="Q94" s="234">
        <f>P94*P27</f>
        <v>0</v>
      </c>
      <c r="R94" s="237"/>
      <c r="S94" s="234"/>
      <c r="T94" s="234"/>
      <c r="U94" s="237">
        <f t="shared" si="14"/>
        <v>0</v>
      </c>
      <c r="V94" s="234"/>
      <c r="W94" s="234"/>
      <c r="X94" s="237"/>
      <c r="Y94" s="234"/>
      <c r="Z94" s="234"/>
      <c r="AA94" s="237">
        <f t="shared" si="16"/>
        <v>0</v>
      </c>
      <c r="AB94" s="234"/>
      <c r="AC94" s="234">
        <f>AB94*AB27</f>
        <v>0</v>
      </c>
      <c r="AD94" s="237"/>
      <c r="AE94" s="386"/>
      <c r="AF94" s="386">
        <f>AE94*AE27</f>
        <v>0</v>
      </c>
      <c r="AG94" s="443"/>
      <c r="AH94" s="462"/>
      <c r="AI94" s="459"/>
      <c r="AJ94" s="443"/>
      <c r="AK94" s="386"/>
      <c r="AL94" s="386"/>
      <c r="AM94" s="443"/>
      <c r="AN94" s="386"/>
      <c r="AO94" s="386"/>
      <c r="AP94" s="295"/>
      <c r="AQ94" s="295"/>
      <c r="AR94" s="234"/>
      <c r="AS94" s="234"/>
      <c r="AT94" s="328">
        <f t="shared" si="18"/>
        <v>0</v>
      </c>
      <c r="AU94" s="454">
        <v>720</v>
      </c>
      <c r="AV94" s="96">
        <f t="shared" si="19"/>
        <v>0</v>
      </c>
      <c r="AW94" s="6"/>
      <c r="AX94" s="6"/>
      <c r="AY94" s="6"/>
      <c r="AZ94" s="6"/>
      <c r="BA94" s="6"/>
      <c r="BB94" s="6"/>
    </row>
    <row r="95" spans="1:54" ht="35.1" customHeight="1">
      <c r="A95" s="448" t="s">
        <v>273</v>
      </c>
      <c r="B95" s="5"/>
      <c r="C95" s="106" t="s">
        <v>200</v>
      </c>
      <c r="D95" s="94"/>
      <c r="E95" s="94"/>
      <c r="F95" s="237"/>
      <c r="G95" s="234"/>
      <c r="H95" s="234"/>
      <c r="I95" s="237"/>
      <c r="J95" s="234"/>
      <c r="K95" s="234"/>
      <c r="L95" s="237"/>
      <c r="M95" s="234"/>
      <c r="N95" s="234"/>
      <c r="O95" s="237"/>
      <c r="P95" s="234"/>
      <c r="Q95" s="234"/>
      <c r="R95" s="237"/>
      <c r="S95" s="234"/>
      <c r="T95" s="234"/>
      <c r="U95" s="237"/>
      <c r="V95" s="234"/>
      <c r="W95" s="234"/>
      <c r="X95" s="237"/>
      <c r="Y95" s="234"/>
      <c r="Z95" s="234"/>
      <c r="AA95" s="237"/>
      <c r="AB95" s="234"/>
      <c r="AC95" s="234"/>
      <c r="AD95" s="237"/>
      <c r="AE95" s="386"/>
      <c r="AF95" s="386"/>
      <c r="AG95" s="443"/>
      <c r="AH95" s="386"/>
      <c r="AI95" s="459"/>
      <c r="AJ95" s="443"/>
      <c r="AK95" s="386"/>
      <c r="AL95" s="386"/>
      <c r="AM95" s="443"/>
      <c r="AN95" s="386"/>
      <c r="AO95" s="386"/>
      <c r="AP95" s="295"/>
      <c r="AQ95" s="295"/>
      <c r="AR95" s="234"/>
      <c r="AS95" s="234"/>
      <c r="AT95" s="165">
        <f t="shared" si="18"/>
        <v>0</v>
      </c>
      <c r="AU95" s="454">
        <v>375</v>
      </c>
      <c r="AV95" s="96">
        <f t="shared" si="19"/>
        <v>0</v>
      </c>
      <c r="AW95" s="6"/>
      <c r="AX95" s="6"/>
      <c r="AY95" s="6"/>
      <c r="AZ95" s="6"/>
      <c r="BA95" s="6"/>
      <c r="BB95" s="6"/>
    </row>
    <row r="96" spans="1:54" ht="35.1" customHeight="1">
      <c r="A96" s="448" t="s">
        <v>225</v>
      </c>
      <c r="B96" s="5"/>
      <c r="C96" s="106" t="s">
        <v>200</v>
      </c>
      <c r="D96" s="94"/>
      <c r="E96" s="94"/>
      <c r="F96" s="237"/>
      <c r="G96" s="234"/>
      <c r="H96" s="234"/>
      <c r="I96" s="237"/>
      <c r="J96" s="234"/>
      <c r="K96" s="234"/>
      <c r="L96" s="237"/>
      <c r="M96" s="234"/>
      <c r="N96" s="234"/>
      <c r="O96" s="237"/>
      <c r="P96" s="234"/>
      <c r="Q96" s="234">
        <f>P96*P27</f>
        <v>0</v>
      </c>
      <c r="R96" s="237"/>
      <c r="S96" s="234"/>
      <c r="T96" s="234"/>
      <c r="U96" s="237"/>
      <c r="V96" s="234"/>
      <c r="W96" s="234"/>
      <c r="X96" s="237"/>
      <c r="Y96" s="234"/>
      <c r="Z96" s="234"/>
      <c r="AA96" s="237"/>
      <c r="AB96" s="234"/>
      <c r="AC96" s="234">
        <f>AB96*AB27</f>
        <v>0</v>
      </c>
      <c r="AD96" s="237"/>
      <c r="AE96" s="386"/>
      <c r="AF96" s="386"/>
      <c r="AG96" s="443"/>
      <c r="AH96" s="386"/>
      <c r="AI96" s="459"/>
      <c r="AJ96" s="443"/>
      <c r="AK96" s="386"/>
      <c r="AL96" s="386"/>
      <c r="AM96" s="443"/>
      <c r="AN96" s="386"/>
      <c r="AO96" s="386"/>
      <c r="AP96" s="295"/>
      <c r="AQ96" s="295"/>
      <c r="AR96" s="234"/>
      <c r="AS96" s="234"/>
      <c r="AT96" s="328">
        <f t="shared" si="18"/>
        <v>0</v>
      </c>
      <c r="AU96" s="454">
        <v>810</v>
      </c>
      <c r="AV96" s="96">
        <f t="shared" si="19"/>
        <v>0</v>
      </c>
      <c r="AW96" s="6"/>
      <c r="AX96" s="6"/>
      <c r="AY96" s="6"/>
      <c r="AZ96" s="6"/>
      <c r="BA96" s="6"/>
      <c r="BB96" s="6"/>
    </row>
    <row r="97" spans="1:54" ht="35.1" customHeight="1">
      <c r="A97" s="448" t="s">
        <v>276</v>
      </c>
      <c r="B97" s="5"/>
      <c r="C97" s="106" t="s">
        <v>200</v>
      </c>
      <c r="D97" s="369"/>
      <c r="E97" s="94"/>
      <c r="F97" s="237"/>
      <c r="G97" s="234"/>
      <c r="H97" s="234"/>
      <c r="I97" s="237"/>
      <c r="J97" s="234"/>
      <c r="K97" s="234"/>
      <c r="L97" s="237"/>
      <c r="M97" s="234"/>
      <c r="N97" s="234"/>
      <c r="O97" s="237"/>
      <c r="P97" s="234"/>
      <c r="Q97" s="234">
        <f>P97*P27</f>
        <v>0</v>
      </c>
      <c r="R97" s="237"/>
      <c r="S97" s="234"/>
      <c r="T97" s="234"/>
      <c r="U97" s="237"/>
      <c r="V97" s="234"/>
      <c r="W97" s="234"/>
      <c r="X97" s="237"/>
      <c r="Y97" s="234"/>
      <c r="Z97" s="234"/>
      <c r="AA97" s="237"/>
      <c r="AB97" s="234"/>
      <c r="AC97" s="234"/>
      <c r="AD97" s="237"/>
      <c r="AE97" s="386"/>
      <c r="AF97" s="386"/>
      <c r="AG97" s="443"/>
      <c r="AH97" s="386"/>
      <c r="AI97" s="459"/>
      <c r="AJ97" s="443"/>
      <c r="AK97" s="386"/>
      <c r="AL97" s="386"/>
      <c r="AM97" s="443"/>
      <c r="AN97" s="386"/>
      <c r="AO97" s="386"/>
      <c r="AP97" s="295"/>
      <c r="AQ97" s="295"/>
      <c r="AR97" s="234"/>
      <c r="AS97" s="234"/>
      <c r="AT97" s="364">
        <f t="shared" si="18"/>
        <v>0</v>
      </c>
      <c r="AU97" s="454">
        <v>225</v>
      </c>
      <c r="AV97" s="96">
        <f t="shared" si="19"/>
        <v>0</v>
      </c>
      <c r="AW97" s="6"/>
      <c r="AX97" s="6"/>
      <c r="AY97" s="6"/>
      <c r="AZ97" s="6"/>
      <c r="BA97" s="6"/>
      <c r="BB97" s="6"/>
    </row>
    <row r="98" spans="1:54" ht="35.1" customHeight="1">
      <c r="A98" s="450"/>
      <c r="B98" s="5"/>
      <c r="C98" s="5"/>
      <c r="D98" s="94"/>
      <c r="E98" s="94"/>
      <c r="F98" s="97">
        <f>SUM(F61:F92)+F53</f>
        <v>0</v>
      </c>
      <c r="G98" s="94"/>
      <c r="H98" s="94"/>
      <c r="I98" s="97">
        <f>SUM(I61:I92)+I53</f>
        <v>0</v>
      </c>
      <c r="J98" s="94"/>
      <c r="K98" s="94"/>
      <c r="L98" s="97">
        <f>SUM(L61:L92)+L53</f>
        <v>0</v>
      </c>
      <c r="M98" s="94"/>
      <c r="N98" s="94"/>
      <c r="O98" s="94">
        <f>SUM(O61:O92)+O53</f>
        <v>64.050000000000011</v>
      </c>
      <c r="P98" s="94"/>
      <c r="Q98" s="94"/>
      <c r="R98" s="97">
        <f>SUM(R61:R92)+R53</f>
        <v>0</v>
      </c>
      <c r="S98" s="94"/>
      <c r="T98" s="94"/>
      <c r="U98" s="97">
        <f>SUM(U61:U92)+U53</f>
        <v>197.274</v>
      </c>
      <c r="V98" s="94"/>
      <c r="W98" s="94"/>
      <c r="X98" s="97">
        <f>SUM(X61:X92)+X53</f>
        <v>274.5</v>
      </c>
      <c r="Y98" s="94"/>
      <c r="Z98" s="94"/>
      <c r="AA98" s="97">
        <f>SUM(AA61:AA92)+AA53</f>
        <v>0</v>
      </c>
      <c r="AB98" s="94"/>
      <c r="AC98" s="85"/>
      <c r="AD98" s="97">
        <f>SUM(AD61:AD92)+AD53</f>
        <v>0</v>
      </c>
      <c r="AE98" s="386"/>
      <c r="AF98" s="386"/>
      <c r="AG98" s="443">
        <f>SUM(AG61:AG92)+AG53</f>
        <v>0</v>
      </c>
      <c r="AH98" s="386"/>
      <c r="AI98" s="459"/>
      <c r="AJ98" s="443">
        <f>SUM(AJ61:AJ97)+AJ53</f>
        <v>0</v>
      </c>
      <c r="AK98" s="386"/>
      <c r="AL98" s="386"/>
      <c r="AM98" s="443">
        <f>SUM(AM61:AM97)+AM53</f>
        <v>0</v>
      </c>
      <c r="AN98" s="386"/>
      <c r="AO98" s="386"/>
      <c r="AP98" s="94"/>
      <c r="AQ98" s="94"/>
      <c r="AR98" s="94"/>
      <c r="AS98" s="94"/>
      <c r="AT98" s="165"/>
      <c r="AU98" s="454"/>
      <c r="AV98" s="96"/>
      <c r="AW98" s="6"/>
      <c r="AX98" s="6"/>
      <c r="AY98" s="6"/>
      <c r="AZ98" s="6"/>
      <c r="BA98" s="6"/>
      <c r="BB98" s="6"/>
    </row>
    <row r="99" spans="1:54" ht="38.25" customHeight="1">
      <c r="A99" s="450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>
        <f>O98/M27</f>
        <v>0.52500000000000013</v>
      </c>
      <c r="P99" s="106"/>
      <c r="Q99" s="106"/>
      <c r="R99" s="94">
        <f>R98/P27</f>
        <v>0</v>
      </c>
      <c r="S99" s="106"/>
      <c r="T99" s="106"/>
      <c r="U99" s="94">
        <f>U98/S27</f>
        <v>1.617</v>
      </c>
      <c r="V99" s="106"/>
      <c r="W99" s="106"/>
      <c r="X99" s="106">
        <f>X98/V27</f>
        <v>2.25</v>
      </c>
      <c r="Y99" s="106"/>
      <c r="Z99" s="106"/>
      <c r="AA99" s="106" t="e">
        <f>AA98/Y27</f>
        <v>#DIV/0!</v>
      </c>
      <c r="AB99" s="106"/>
      <c r="AC99" s="107"/>
      <c r="AD99" s="106" t="e">
        <f>AD98/AB27</f>
        <v>#DIV/0!</v>
      </c>
      <c r="AE99" s="106"/>
      <c r="AF99" s="106"/>
      <c r="AG99" s="94" t="e">
        <f>AG98/AE27</f>
        <v>#DIV/0!</v>
      </c>
      <c r="AH99" s="106"/>
      <c r="AI99" s="106"/>
      <c r="AJ99" s="94" t="e">
        <f>AJ98/AH27</f>
        <v>#DIV/0!</v>
      </c>
      <c r="AK99" s="106"/>
      <c r="AL99" s="106"/>
      <c r="AM99" s="106" t="e">
        <f>AM98/AK27</f>
        <v>#DIV/0!</v>
      </c>
      <c r="AN99" s="106"/>
      <c r="AO99" s="106"/>
      <c r="AP99" s="106"/>
      <c r="AQ99" s="5"/>
      <c r="AR99" s="5"/>
      <c r="AS99" s="5"/>
      <c r="AT99" s="96"/>
      <c r="AU99" s="89"/>
      <c r="AV99" s="440">
        <f>SUM(AV29:AV97)</f>
        <v>3244.6997999999999</v>
      </c>
      <c r="AW99" s="6"/>
      <c r="AX99" s="6"/>
      <c r="AY99" s="6"/>
      <c r="AZ99" s="6"/>
      <c r="BA99" s="6"/>
      <c r="BB99" s="6"/>
    </row>
    <row r="100" spans="1:54" ht="9.75" customHeight="1">
      <c r="AM100" s="109"/>
    </row>
    <row r="101" spans="1:54" s="100" customFormat="1" ht="23.25">
      <c r="A101" s="175" t="s">
        <v>74</v>
      </c>
      <c r="Z101" s="175" t="s">
        <v>291</v>
      </c>
      <c r="AA101" s="102"/>
    </row>
    <row r="102" spans="1:54" s="100" customFormat="1" ht="23.25">
      <c r="A102" s="175" t="s">
        <v>73</v>
      </c>
      <c r="Z102" s="175" t="s">
        <v>54</v>
      </c>
      <c r="AA102" s="102"/>
    </row>
    <row r="103" spans="1:54" s="100" customFormat="1" ht="23.25">
      <c r="A103" s="175" t="s">
        <v>330</v>
      </c>
      <c r="Z103" s="175" t="s">
        <v>292</v>
      </c>
      <c r="AA103" s="102"/>
    </row>
    <row r="104" spans="1:54" s="100" customFormat="1" ht="23.25">
      <c r="A104" s="175" t="s">
        <v>58</v>
      </c>
      <c r="Z104" s="175" t="s">
        <v>54</v>
      </c>
      <c r="AA104" s="102"/>
    </row>
    <row r="105" spans="1:54" s="100" customFormat="1" ht="23.25"/>
    <row r="106" spans="1:54" s="100" customFormat="1" ht="23.25">
      <c r="A106" s="100" t="s">
        <v>290</v>
      </c>
    </row>
    <row r="107" spans="1:54" ht="23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58"/>
      <c r="AU107" s="108"/>
    </row>
    <row r="108" spans="1:54" ht="23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54" ht="23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</sheetData>
  <mergeCells count="106">
    <mergeCell ref="AB57:AC59"/>
    <mergeCell ref="AE57:AF59"/>
    <mergeCell ref="J15:K15"/>
    <mergeCell ref="J16:K16"/>
    <mergeCell ref="J17:K17"/>
    <mergeCell ref="P23:Q25"/>
    <mergeCell ref="S23:T25"/>
    <mergeCell ref="V23:W25"/>
    <mergeCell ref="AE28:AF28"/>
    <mergeCell ref="AB23:AC25"/>
    <mergeCell ref="AC55:AH56"/>
    <mergeCell ref="S16:V16"/>
    <mergeCell ref="S17:V17"/>
    <mergeCell ref="S18:V18"/>
    <mergeCell ref="N16:Q16"/>
    <mergeCell ref="N15:Q15"/>
    <mergeCell ref="N17:Q17"/>
    <mergeCell ref="E16:H16"/>
    <mergeCell ref="E17:H17"/>
    <mergeCell ref="W12:Y12"/>
    <mergeCell ref="W13:Y13"/>
    <mergeCell ref="W14:Y14"/>
    <mergeCell ref="W15:Y15"/>
    <mergeCell ref="W16:Y16"/>
    <mergeCell ref="W17:Y17"/>
    <mergeCell ref="W18:Y18"/>
    <mergeCell ref="N13:Q13"/>
    <mergeCell ref="N14:Q14"/>
    <mergeCell ref="N18:Q18"/>
    <mergeCell ref="S12:V12"/>
    <mergeCell ref="S13:V13"/>
    <mergeCell ref="S14:V14"/>
    <mergeCell ref="S15:V15"/>
    <mergeCell ref="N12:Q12"/>
    <mergeCell ref="D57:E59"/>
    <mergeCell ref="G57:H59"/>
    <mergeCell ref="J57:K59"/>
    <mergeCell ref="M57:N59"/>
    <mergeCell ref="P57:Q59"/>
    <mergeCell ref="AI55:AO56"/>
    <mergeCell ref="J23:K25"/>
    <mergeCell ref="M23:N25"/>
    <mergeCell ref="AT21:AU21"/>
    <mergeCell ref="AT56:AU56"/>
    <mergeCell ref="AT55:AU55"/>
    <mergeCell ref="AC21:AH22"/>
    <mergeCell ref="AI21:AO22"/>
    <mergeCell ref="AT54:AU54"/>
    <mergeCell ref="AT22:AU22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W11:Y11"/>
    <mergeCell ref="N10:Q10"/>
    <mergeCell ref="N9:Q9"/>
    <mergeCell ref="S7:V7"/>
    <mergeCell ref="S8:V8"/>
    <mergeCell ref="Y28:Z28"/>
    <mergeCell ref="D23:E25"/>
    <mergeCell ref="W8:Y8"/>
    <mergeCell ref="W9:Y9"/>
    <mergeCell ref="E12:H12"/>
    <mergeCell ref="E13:H13"/>
    <mergeCell ref="E14:H14"/>
    <mergeCell ref="J12:K12"/>
    <mergeCell ref="E15:H15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80" zoomScaleNormal="80" workbookViewId="0">
      <selection activeCell="J63" sqref="J63:K63"/>
    </sheetView>
  </sheetViews>
  <sheetFormatPr defaultRowHeight="12.75"/>
  <cols>
    <col min="1" max="1" width="25.7109375" style="435" customWidth="1"/>
    <col min="2" max="2" width="7.140625" style="435" customWidth="1"/>
    <col min="3" max="3" width="15.7109375" style="435" customWidth="1"/>
    <col min="4" max="4" width="6.42578125" style="435" customWidth="1"/>
    <col min="5" max="5" width="8.28515625" style="435" customWidth="1"/>
    <col min="6" max="6" width="9.28515625" style="435" customWidth="1"/>
    <col min="7" max="7" width="11.28515625" style="435" customWidth="1"/>
    <col min="8" max="8" width="6.28515625" style="435" hidden="1" customWidth="1"/>
    <col min="9" max="9" width="5.7109375" style="435" hidden="1" customWidth="1"/>
    <col min="10" max="10" width="9.42578125" style="435" customWidth="1"/>
    <col min="11" max="11" width="8.7109375" style="435" customWidth="1"/>
    <col min="12" max="12" width="7.7109375" style="435" customWidth="1"/>
    <col min="13" max="13" width="8.5703125" style="435" customWidth="1"/>
    <col min="14" max="14" width="8.140625" style="435" customWidth="1"/>
  </cols>
  <sheetData>
    <row r="1" spans="1:20" ht="12.75" customHeight="1">
      <c r="A1" s="600" t="s">
        <v>95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0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20" ht="18.75" customHeight="1" thickBot="1">
      <c r="A3" s="601" t="s">
        <v>331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0" ht="29.25" customHeight="1">
      <c r="A4" s="590" t="s">
        <v>96</v>
      </c>
      <c r="B4" s="590" t="s">
        <v>98</v>
      </c>
      <c r="C4" s="590" t="s">
        <v>254</v>
      </c>
      <c r="D4" s="590" t="s">
        <v>97</v>
      </c>
      <c r="E4" s="590" t="s">
        <v>103</v>
      </c>
      <c r="F4" s="590" t="s">
        <v>255</v>
      </c>
      <c r="G4" s="590" t="s">
        <v>258</v>
      </c>
      <c r="H4" s="397" t="s">
        <v>244</v>
      </c>
      <c r="I4" s="397" t="s">
        <v>251</v>
      </c>
      <c r="J4" s="593" t="s">
        <v>257</v>
      </c>
      <c r="K4" s="594"/>
      <c r="L4" s="594"/>
      <c r="M4" s="594"/>
      <c r="N4" s="595"/>
    </row>
    <row r="5" spans="1:20" ht="15.75" customHeight="1">
      <c r="A5" s="591"/>
      <c r="B5" s="591"/>
      <c r="C5" s="591"/>
      <c r="D5" s="591"/>
      <c r="E5" s="591"/>
      <c r="F5" s="591"/>
      <c r="G5" s="591"/>
      <c r="H5" s="398"/>
      <c r="I5" s="398"/>
      <c r="J5" s="591" t="s">
        <v>256</v>
      </c>
      <c r="K5" s="591" t="s">
        <v>100</v>
      </c>
      <c r="L5" s="591" t="s">
        <v>220</v>
      </c>
      <c r="M5" s="591" t="s">
        <v>221</v>
      </c>
      <c r="N5" s="591" t="s">
        <v>208</v>
      </c>
    </row>
    <row r="6" spans="1:20" ht="19.5" customHeight="1" thickBot="1">
      <c r="A6" s="592"/>
      <c r="B6" s="592"/>
      <c r="C6" s="592"/>
      <c r="D6" s="592"/>
      <c r="E6" s="592"/>
      <c r="F6" s="592"/>
      <c r="G6" s="592"/>
      <c r="H6" s="399"/>
      <c r="I6" s="399"/>
      <c r="J6" s="592" t="s">
        <v>256</v>
      </c>
      <c r="K6" s="592" t="s">
        <v>100</v>
      </c>
      <c r="L6" s="592" t="s">
        <v>220</v>
      </c>
      <c r="M6" s="592" t="s">
        <v>221</v>
      </c>
      <c r="N6" s="592" t="s">
        <v>208</v>
      </c>
    </row>
    <row r="7" spans="1:20" ht="13.5" thickBot="1">
      <c r="A7" s="588" t="s">
        <v>253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</row>
    <row r="8" spans="1:20" ht="25.9" customHeight="1" thickBot="1">
      <c r="A8" s="311" t="s">
        <v>332</v>
      </c>
      <c r="B8" s="312" t="s">
        <v>311</v>
      </c>
      <c r="C8" s="312" t="s">
        <v>312</v>
      </c>
      <c r="D8" s="312">
        <v>206</v>
      </c>
      <c r="E8" s="401">
        <v>12.2</v>
      </c>
      <c r="F8" s="312"/>
      <c r="G8" s="401"/>
      <c r="H8" s="312"/>
      <c r="I8" s="312"/>
      <c r="J8" s="312">
        <v>8.1</v>
      </c>
      <c r="K8" s="312">
        <v>8.1</v>
      </c>
      <c r="L8" s="312"/>
      <c r="M8" s="312"/>
      <c r="N8" s="312"/>
    </row>
    <row r="9" spans="1:20" ht="17.25" customHeight="1" thickBot="1">
      <c r="A9" s="311" t="s">
        <v>334</v>
      </c>
      <c r="B9" s="313">
        <v>50</v>
      </c>
      <c r="C9" s="313"/>
      <c r="D9" s="313"/>
      <c r="E9" s="402">
        <v>10.5</v>
      </c>
      <c r="F9" s="313"/>
      <c r="G9" s="402"/>
      <c r="H9" s="313"/>
      <c r="I9" s="313"/>
      <c r="J9" s="313">
        <v>7</v>
      </c>
      <c r="K9" s="313"/>
      <c r="L9" s="313"/>
      <c r="M9" s="313"/>
      <c r="N9" s="313"/>
      <c r="T9" t="s">
        <v>203</v>
      </c>
    </row>
    <row r="10" spans="1:20" ht="9" customHeight="1" thickBot="1">
      <c r="A10" s="394"/>
      <c r="B10" s="313"/>
      <c r="C10" s="313"/>
      <c r="D10" s="323"/>
      <c r="E10" s="402"/>
      <c r="F10" s="388"/>
      <c r="G10" s="402"/>
      <c r="H10" s="313"/>
      <c r="I10" s="313"/>
      <c r="J10" s="388"/>
      <c r="K10" s="388"/>
      <c r="L10" s="313"/>
      <c r="M10" s="313"/>
      <c r="N10" s="388"/>
    </row>
    <row r="11" spans="1:20" ht="13.5" thickBot="1">
      <c r="A11" s="394"/>
      <c r="B11" s="313"/>
      <c r="C11" s="313"/>
      <c r="D11" s="323"/>
      <c r="E11" s="402"/>
      <c r="F11" s="313"/>
      <c r="G11" s="402"/>
      <c r="H11" s="313"/>
      <c r="I11" s="313"/>
      <c r="J11" s="313"/>
      <c r="K11" s="313"/>
      <c r="L11" s="313"/>
      <c r="M11" s="313"/>
      <c r="N11" s="313"/>
    </row>
    <row r="12" spans="1:20" s="435" customFormat="1" ht="24.75" thickBot="1">
      <c r="A12" s="492" t="s">
        <v>333</v>
      </c>
      <c r="B12" s="402" t="s">
        <v>262</v>
      </c>
      <c r="C12" s="402" t="s">
        <v>260</v>
      </c>
      <c r="D12" s="403" t="s">
        <v>264</v>
      </c>
      <c r="E12" s="402">
        <v>2.25</v>
      </c>
      <c r="F12" s="402"/>
      <c r="G12" s="402"/>
      <c r="H12" s="402"/>
      <c r="I12" s="402"/>
      <c r="J12" s="402">
        <v>2.25</v>
      </c>
      <c r="K12" s="402">
        <v>2.25</v>
      </c>
      <c r="L12" s="402"/>
      <c r="M12" s="402"/>
      <c r="N12" s="402"/>
    </row>
    <row r="13" spans="1:20" s="435" customFormat="1" ht="13.5" thickBot="1">
      <c r="A13" s="399"/>
      <c r="B13" s="401"/>
      <c r="C13" s="402"/>
      <c r="D13" s="401"/>
      <c r="E13" s="401"/>
      <c r="F13" s="402"/>
      <c r="G13" s="402"/>
      <c r="H13" s="402"/>
      <c r="I13" s="402"/>
      <c r="J13" s="402"/>
      <c r="K13" s="402"/>
      <c r="L13" s="402"/>
      <c r="M13" s="402"/>
      <c r="N13" s="402"/>
    </row>
    <row r="14" spans="1:20" ht="24.75" customHeight="1" thickBot="1">
      <c r="A14" s="394" t="s">
        <v>308</v>
      </c>
      <c r="B14" s="313">
        <v>200</v>
      </c>
      <c r="C14" s="313" t="s">
        <v>263</v>
      </c>
      <c r="D14" s="313">
        <v>114</v>
      </c>
      <c r="E14" s="404">
        <v>1.6</v>
      </c>
      <c r="F14" s="313"/>
      <c r="G14" s="402"/>
      <c r="H14" s="313"/>
      <c r="I14" s="313"/>
      <c r="J14" s="313">
        <v>1.1000000000000001</v>
      </c>
      <c r="K14" s="313">
        <v>1.1000000000000001</v>
      </c>
      <c r="L14" s="313"/>
      <c r="M14" s="313"/>
      <c r="N14" s="313"/>
    </row>
    <row r="15" spans="1:20" ht="13.5" thickBot="1">
      <c r="A15" s="394"/>
      <c r="B15" s="313"/>
      <c r="C15" s="313"/>
      <c r="D15" s="392"/>
      <c r="E15" s="402"/>
      <c r="F15" s="402"/>
      <c r="G15" s="402"/>
      <c r="H15" s="313"/>
      <c r="I15" s="313"/>
      <c r="J15" s="313"/>
      <c r="K15" s="313"/>
      <c r="L15" s="313"/>
      <c r="M15" s="313"/>
      <c r="N15" s="313"/>
    </row>
    <row r="16" spans="1:20" ht="13.5" thickBot="1">
      <c r="A16" s="394"/>
      <c r="B16" s="313"/>
      <c r="C16" s="313"/>
      <c r="D16" s="314"/>
      <c r="E16" s="402" t="s">
        <v>210</v>
      </c>
      <c r="F16" s="402"/>
      <c r="G16" s="402"/>
      <c r="H16" s="313"/>
      <c r="I16" s="313"/>
      <c r="J16" s="313"/>
      <c r="K16" s="313"/>
      <c r="L16" s="313"/>
      <c r="M16" s="313"/>
      <c r="N16" s="313"/>
      <c r="T16" t="s">
        <v>203</v>
      </c>
    </row>
    <row r="17" spans="1:20">
      <c r="A17" s="584"/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</row>
    <row r="18" spans="1:20" ht="13.5" thickBot="1">
      <c r="A18" s="586" t="s">
        <v>101</v>
      </c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T18" t="s">
        <v>203</v>
      </c>
    </row>
    <row r="19" spans="1:20" ht="13.5" thickBot="1">
      <c r="A19" s="311"/>
      <c r="B19" s="312"/>
      <c r="C19" s="312"/>
      <c r="D19" s="312"/>
      <c r="E19" s="401"/>
      <c r="F19" s="401"/>
      <c r="G19" s="401"/>
      <c r="H19" s="312"/>
      <c r="I19" s="312"/>
      <c r="J19" s="312"/>
      <c r="K19" s="312"/>
      <c r="L19" s="312"/>
      <c r="M19" s="312"/>
      <c r="N19" s="312"/>
    </row>
    <row r="20" spans="1:20" ht="13.5" thickBot="1">
      <c r="A20" s="394"/>
      <c r="B20" s="313"/>
      <c r="C20" s="313"/>
      <c r="D20" s="323"/>
      <c r="E20" s="402"/>
      <c r="F20" s="402"/>
      <c r="G20" s="402"/>
      <c r="H20" s="313"/>
      <c r="I20" s="313"/>
      <c r="J20" s="313"/>
      <c r="K20" s="313"/>
      <c r="L20" s="313"/>
      <c r="M20" s="313"/>
      <c r="N20" s="313"/>
    </row>
    <row r="21" spans="1:20" ht="13.5" thickBot="1">
      <c r="A21" s="394"/>
      <c r="B21" s="313"/>
      <c r="C21" s="313"/>
      <c r="D21" s="313"/>
      <c r="E21" s="402"/>
      <c r="F21" s="402"/>
      <c r="G21" s="402"/>
      <c r="H21" s="313"/>
      <c r="I21" s="313"/>
      <c r="J21" s="313"/>
      <c r="K21" s="313"/>
      <c r="L21" s="313"/>
      <c r="M21" s="313"/>
      <c r="N21" s="313"/>
    </row>
    <row r="22" spans="1:20" ht="13.5" thickBot="1">
      <c r="A22" s="394"/>
      <c r="B22" s="313"/>
      <c r="C22" s="313"/>
      <c r="D22" s="323"/>
      <c r="E22" s="402"/>
      <c r="F22" s="402"/>
      <c r="G22" s="402"/>
      <c r="H22" s="313"/>
      <c r="I22" s="313"/>
      <c r="J22" s="313"/>
      <c r="K22" s="313"/>
      <c r="L22" s="313"/>
      <c r="M22" s="313"/>
      <c r="N22" s="313"/>
    </row>
    <row r="23" spans="1:20" ht="20.45" customHeight="1" thickBot="1">
      <c r="A23" s="311"/>
      <c r="B23" s="312"/>
      <c r="C23" s="312"/>
      <c r="D23" s="312"/>
      <c r="E23" s="401"/>
      <c r="F23" s="401"/>
      <c r="G23" s="401"/>
      <c r="H23" s="312"/>
      <c r="I23" s="312"/>
      <c r="J23" s="312"/>
      <c r="K23" s="312"/>
      <c r="L23" s="312"/>
      <c r="M23" s="312"/>
      <c r="N23" s="312"/>
    </row>
    <row r="24" spans="1:20" ht="21.75" customHeight="1" thickBot="1">
      <c r="A24" s="311"/>
      <c r="B24" s="312"/>
      <c r="C24" s="384"/>
      <c r="D24" s="323"/>
      <c r="E24" s="402"/>
      <c r="F24" s="402"/>
      <c r="G24" s="402"/>
      <c r="H24" s="313"/>
      <c r="I24" s="383"/>
      <c r="J24" s="313"/>
      <c r="K24" s="313"/>
      <c r="L24" s="313"/>
      <c r="M24" s="313"/>
      <c r="N24" s="313"/>
      <c r="O24" t="s">
        <v>203</v>
      </c>
      <c r="P24" s="108"/>
    </row>
    <row r="25" spans="1:20" s="435" customFormat="1" ht="13.5" thickBot="1">
      <c r="A25" s="399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36"/>
      <c r="P25" s="436"/>
    </row>
    <row r="26" spans="1:20" s="435" customFormat="1" ht="6" hidden="1" customHeight="1" thickBot="1">
      <c r="A26" s="399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37"/>
      <c r="P26" s="438"/>
    </row>
    <row r="27" spans="1:20" ht="13.5" thickBot="1">
      <c r="A27" s="394"/>
      <c r="B27" s="313"/>
      <c r="C27" s="389"/>
      <c r="D27" s="313"/>
      <c r="E27" s="402"/>
      <c r="F27" s="402"/>
      <c r="G27" s="402"/>
      <c r="H27" s="313"/>
      <c r="I27" s="313"/>
      <c r="J27" s="313"/>
      <c r="K27" s="313"/>
      <c r="L27" s="313"/>
      <c r="M27" s="313"/>
      <c r="N27" s="313"/>
    </row>
    <row r="28" spans="1:20" ht="13.5" thickBot="1">
      <c r="A28" s="394"/>
      <c r="B28" s="313"/>
      <c r="C28" s="390"/>
      <c r="D28" s="313"/>
      <c r="E28" s="402"/>
      <c r="F28" s="402"/>
      <c r="G28" s="402"/>
      <c r="H28" s="313"/>
      <c r="I28" s="313"/>
      <c r="J28" s="313"/>
      <c r="K28" s="313"/>
      <c r="L28" s="313"/>
      <c r="M28" s="313"/>
      <c r="N28" s="313"/>
    </row>
    <row r="29" spans="1:20" ht="13.5" thickBot="1">
      <c r="A29" s="394"/>
      <c r="B29" s="313"/>
      <c r="C29" s="313"/>
      <c r="D29" s="313"/>
      <c r="E29" s="402"/>
      <c r="F29" s="402"/>
      <c r="G29" s="402"/>
      <c r="H29" s="313"/>
      <c r="I29" s="313"/>
      <c r="J29" s="313"/>
      <c r="K29" s="313"/>
      <c r="L29" s="313"/>
      <c r="M29" s="313"/>
      <c r="N29" s="313"/>
    </row>
    <row r="30" spans="1:20" ht="13.5" thickBot="1">
      <c r="A30" s="311"/>
      <c r="B30" s="312"/>
      <c r="C30" s="312"/>
      <c r="D30" s="312"/>
      <c r="E30" s="401"/>
      <c r="F30" s="401"/>
      <c r="G30" s="401"/>
      <c r="H30" s="312"/>
      <c r="I30" s="312"/>
      <c r="J30" s="312"/>
      <c r="K30" s="312"/>
      <c r="L30" s="312"/>
      <c r="M30" s="312"/>
      <c r="N30" s="312"/>
    </row>
    <row r="31" spans="1:20" ht="13.5" thickBot="1">
      <c r="A31" s="394"/>
      <c r="B31" s="312"/>
      <c r="C31" s="312"/>
      <c r="D31" s="312"/>
      <c r="E31" s="401"/>
      <c r="F31" s="401"/>
      <c r="G31" s="401"/>
      <c r="H31" s="393"/>
      <c r="I31" s="393"/>
      <c r="J31" s="312"/>
      <c r="K31" s="312"/>
      <c r="L31" s="312"/>
      <c r="M31" s="312"/>
      <c r="N31" s="312"/>
    </row>
    <row r="32" spans="1:20">
      <c r="A32" s="407"/>
      <c r="B32" s="406"/>
      <c r="C32" s="406"/>
      <c r="D32" s="408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1:14" ht="13.5" thickBot="1">
      <c r="A33" s="586" t="s">
        <v>103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</row>
    <row r="34" spans="1:14" ht="13.5" thickBot="1">
      <c r="A34" s="400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</row>
    <row r="35" spans="1:14" ht="16.5" customHeight="1" thickBot="1">
      <c r="A35" s="399"/>
      <c r="B35" s="402"/>
      <c r="C35" s="402"/>
      <c r="D35" s="402"/>
      <c r="E35" s="402"/>
      <c r="F35" s="401"/>
      <c r="G35" s="401"/>
      <c r="H35" s="401">
        <v>1.25</v>
      </c>
      <c r="I35" s="401">
        <v>1.25</v>
      </c>
      <c r="J35" s="401"/>
      <c r="K35" s="401"/>
      <c r="L35" s="401"/>
      <c r="M35" s="409"/>
      <c r="N35" s="401"/>
    </row>
    <row r="36" spans="1:14" ht="16.5" customHeight="1" thickBot="1">
      <c r="A36" s="399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</row>
    <row r="37" spans="1:14" ht="13.5" thickBot="1">
      <c r="A37" s="399"/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</row>
    <row r="38" spans="1:14" ht="13.5" thickBot="1">
      <c r="A38" s="399"/>
      <c r="B38" s="402"/>
      <c r="C38" s="402"/>
      <c r="D38" s="405"/>
      <c r="E38" s="402"/>
      <c r="F38" s="402"/>
      <c r="G38" s="402"/>
      <c r="H38" s="402"/>
      <c r="I38" s="402"/>
      <c r="J38" s="402"/>
      <c r="K38" s="402"/>
      <c r="L38" s="402"/>
      <c r="M38" s="402"/>
      <c r="N38" s="402"/>
    </row>
    <row r="39" spans="1:14" ht="13.5" thickBot="1">
      <c r="A39" s="410"/>
      <c r="B39" s="410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</row>
    <row r="40" spans="1:14" ht="13.5" thickBot="1">
      <c r="A40" s="410"/>
      <c r="B40" s="410"/>
      <c r="C40" s="411" t="s">
        <v>174</v>
      </c>
      <c r="D40" s="411" t="s">
        <v>175</v>
      </c>
      <c r="E40" s="411" t="s">
        <v>176</v>
      </c>
      <c r="F40" s="411" t="s">
        <v>177</v>
      </c>
      <c r="G40" s="411"/>
      <c r="H40" s="411"/>
      <c r="I40" s="411"/>
      <c r="J40" s="610" t="s">
        <v>243</v>
      </c>
      <c r="K40" s="610" t="s">
        <v>244</v>
      </c>
      <c r="L40" s="411" t="s">
        <v>245</v>
      </c>
      <c r="M40" s="411" t="s">
        <v>246</v>
      </c>
      <c r="N40" s="411" t="s">
        <v>247</v>
      </c>
    </row>
    <row r="41" spans="1:14" ht="13.5" thickBot="1">
      <c r="A41" s="614" t="s">
        <v>99</v>
      </c>
      <c r="B41" s="615"/>
      <c r="C41" s="412">
        <v>3</v>
      </c>
      <c r="D41" s="412">
        <f>J8+J9+J10+J16+J19+J20+J21+J22+J24+J30+J23+J34+J11+J12+J25+J26+J27+J28+J29+J13+J14</f>
        <v>18.450000000000003</v>
      </c>
      <c r="E41" s="412"/>
      <c r="F41" s="412">
        <f>C41*D41</f>
        <v>55.350000000000009</v>
      </c>
      <c r="G41" s="412"/>
      <c r="H41" s="412"/>
      <c r="I41" s="412"/>
      <c r="J41" s="611" t="s">
        <v>248</v>
      </c>
      <c r="K41" s="612"/>
      <c r="L41" s="413"/>
      <c r="M41" s="413"/>
      <c r="N41" s="414">
        <f>M41*L41</f>
        <v>0</v>
      </c>
    </row>
    <row r="42" spans="1:14" ht="13.5" thickBot="1">
      <c r="A42" s="616" t="s">
        <v>104</v>
      </c>
      <c r="B42" s="617"/>
      <c r="C42" s="415">
        <v>3</v>
      </c>
      <c r="D42" s="415">
        <f>E42*0.5</f>
        <v>8.1000000000000014</v>
      </c>
      <c r="E42" s="415">
        <f>D41-J26-J25-J12</f>
        <v>16.200000000000003</v>
      </c>
      <c r="F42" s="415">
        <f t="shared" ref="F42:F58" si="0">C42*D42</f>
        <v>24.300000000000004</v>
      </c>
      <c r="G42" s="415"/>
      <c r="H42" s="415"/>
      <c r="I42" s="415"/>
      <c r="J42" s="613" t="s">
        <v>249</v>
      </c>
      <c r="K42" s="613"/>
      <c r="L42" s="416"/>
      <c r="M42" s="416"/>
      <c r="N42" s="417">
        <f t="shared" ref="N42:N47" si="1">M42*L42</f>
        <v>0</v>
      </c>
    </row>
    <row r="43" spans="1:14" ht="13.5" hidden="1" customHeight="1" thickBot="1">
      <c r="A43" s="418" t="s">
        <v>213</v>
      </c>
      <c r="B43" s="419"/>
      <c r="C43" s="415">
        <f>Лист6!M12</f>
        <v>0</v>
      </c>
      <c r="D43" s="415">
        <f>D41</f>
        <v>18.450000000000003</v>
      </c>
      <c r="E43" s="415"/>
      <c r="F43" s="415">
        <f t="shared" si="0"/>
        <v>0</v>
      </c>
      <c r="G43" s="415"/>
      <c r="H43" s="415"/>
      <c r="I43" s="415"/>
      <c r="J43" s="613" t="s">
        <v>250</v>
      </c>
      <c r="K43" s="613"/>
      <c r="L43" s="416"/>
      <c r="M43" s="416"/>
      <c r="N43" s="417">
        <f t="shared" si="1"/>
        <v>0</v>
      </c>
    </row>
    <row r="44" spans="1:14" ht="13.5" hidden="1" thickBot="1">
      <c r="A44" s="418" t="s">
        <v>104</v>
      </c>
      <c r="B44" s="419"/>
      <c r="C44" s="415">
        <f>C43</f>
        <v>0</v>
      </c>
      <c r="D44" s="415">
        <f>D42</f>
        <v>8.1000000000000014</v>
      </c>
      <c r="E44" s="415">
        <f>E42</f>
        <v>16.200000000000003</v>
      </c>
      <c r="F44" s="415">
        <f t="shared" si="0"/>
        <v>0</v>
      </c>
      <c r="G44" s="415"/>
      <c r="H44" s="415"/>
      <c r="I44" s="415"/>
      <c r="J44" s="613"/>
      <c r="K44" s="613"/>
      <c r="L44" s="416"/>
      <c r="M44" s="416"/>
      <c r="N44" s="417">
        <f t="shared" si="1"/>
        <v>0</v>
      </c>
    </row>
    <row r="45" spans="1:14" ht="13.5" hidden="1" thickBot="1">
      <c r="A45" s="418" t="s">
        <v>216</v>
      </c>
      <c r="B45" s="419"/>
      <c r="C45" s="415">
        <f>Лист1!M13</f>
        <v>0</v>
      </c>
      <c r="D45" s="415">
        <f>D41</f>
        <v>18.450000000000003</v>
      </c>
      <c r="E45" s="415"/>
      <c r="F45" s="415">
        <f t="shared" si="0"/>
        <v>0</v>
      </c>
      <c r="G45" s="415"/>
      <c r="H45" s="415"/>
      <c r="I45" s="415"/>
      <c r="J45" s="613"/>
      <c r="K45" s="613"/>
      <c r="L45" s="416"/>
      <c r="M45" s="416"/>
      <c r="N45" s="417">
        <f t="shared" si="1"/>
        <v>0</v>
      </c>
    </row>
    <row r="46" spans="1:14" ht="13.5" hidden="1" thickBot="1">
      <c r="A46" s="418" t="s">
        <v>104</v>
      </c>
      <c r="B46" s="419"/>
      <c r="C46" s="415">
        <f>C45</f>
        <v>0</v>
      </c>
      <c r="D46" s="415">
        <f>D42</f>
        <v>8.1000000000000014</v>
      </c>
      <c r="E46" s="415">
        <f>E42</f>
        <v>16.200000000000003</v>
      </c>
      <c r="F46" s="415">
        <f t="shared" si="0"/>
        <v>0</v>
      </c>
      <c r="G46" s="415"/>
      <c r="H46" s="415"/>
      <c r="I46" s="415"/>
      <c r="J46" s="613"/>
      <c r="K46" s="613"/>
      <c r="L46" s="416"/>
      <c r="M46" s="416"/>
      <c r="N46" s="417">
        <f t="shared" si="1"/>
        <v>0</v>
      </c>
    </row>
    <row r="47" spans="1:14" ht="13.5" thickBot="1">
      <c r="A47" s="618" t="s">
        <v>223</v>
      </c>
      <c r="B47" s="619"/>
      <c r="C47" s="415">
        <v>0</v>
      </c>
      <c r="D47" s="415">
        <f>L8+L9+L10+L11+L12+L13+L14+L16+L15</f>
        <v>0</v>
      </c>
      <c r="E47" s="415"/>
      <c r="F47" s="415">
        <f t="shared" si="0"/>
        <v>0</v>
      </c>
      <c r="G47" s="415"/>
      <c r="H47" s="415"/>
      <c r="I47" s="415"/>
      <c r="J47" s="613" t="s">
        <v>250</v>
      </c>
      <c r="K47" s="613"/>
      <c r="L47" s="416"/>
      <c r="M47" s="416"/>
      <c r="N47" s="417">
        <f t="shared" si="1"/>
        <v>0</v>
      </c>
    </row>
    <row r="48" spans="1:14" ht="13.5" thickBot="1">
      <c r="A48" s="616" t="s">
        <v>104</v>
      </c>
      <c r="B48" s="617"/>
      <c r="C48" s="415">
        <f>C47</f>
        <v>0</v>
      </c>
      <c r="D48" s="415">
        <f>E48*0.5</f>
        <v>0</v>
      </c>
      <c r="E48" s="415">
        <f>D47-L12</f>
        <v>0</v>
      </c>
      <c r="F48" s="415">
        <f t="shared" si="0"/>
        <v>0</v>
      </c>
      <c r="G48" s="415"/>
      <c r="H48" s="415"/>
      <c r="I48" s="415"/>
      <c r="J48" s="610"/>
      <c r="K48" s="610"/>
      <c r="L48" s="416"/>
      <c r="M48" s="416"/>
      <c r="N48" s="417"/>
    </row>
    <row r="49" spans="1:14" ht="13.5" thickBot="1">
      <c r="A49" s="616" t="s">
        <v>222</v>
      </c>
      <c r="B49" s="617"/>
      <c r="C49" s="415">
        <v>0</v>
      </c>
      <c r="D49" s="420">
        <f>M19+M20+M21+M22+M23+M24+M25+M26+M30+M27+M28+M29</f>
        <v>0</v>
      </c>
      <c r="E49" s="415"/>
      <c r="F49" s="415">
        <f t="shared" si="0"/>
        <v>0</v>
      </c>
      <c r="G49" s="415"/>
      <c r="H49" s="415"/>
      <c r="I49" s="415"/>
      <c r="J49" s="610"/>
      <c r="K49" s="610"/>
      <c r="L49" s="416"/>
      <c r="M49" s="416"/>
      <c r="N49" s="417"/>
    </row>
    <row r="50" spans="1:14" ht="13.5" thickBot="1">
      <c r="A50" s="616" t="s">
        <v>104</v>
      </c>
      <c r="B50" s="617"/>
      <c r="C50" s="415">
        <f>C49</f>
        <v>0</v>
      </c>
      <c r="D50" s="415">
        <f>E50*0.5</f>
        <v>0</v>
      </c>
      <c r="E50" s="415">
        <f>D49-M25</f>
        <v>0</v>
      </c>
      <c r="F50" s="415">
        <f t="shared" si="0"/>
        <v>0</v>
      </c>
      <c r="G50" s="415"/>
      <c r="H50" s="415"/>
      <c r="I50" s="415"/>
      <c r="J50" s="610"/>
      <c r="K50" s="610"/>
      <c r="L50" s="416"/>
      <c r="M50" s="416"/>
      <c r="N50" s="417"/>
    </row>
    <row r="51" spans="1:14" ht="13.5" thickBot="1">
      <c r="A51" s="616" t="s">
        <v>234</v>
      </c>
      <c r="B51" s="617"/>
      <c r="C51" s="415">
        <v>0</v>
      </c>
      <c r="D51" s="415">
        <f>N8+N9+N11+N12+N13+N14+N16+N15+N10</f>
        <v>0</v>
      </c>
      <c r="E51" s="415"/>
      <c r="F51" s="415">
        <f>D51*C51</f>
        <v>0</v>
      </c>
      <c r="G51" s="415"/>
      <c r="H51" s="415"/>
      <c r="I51" s="415"/>
      <c r="J51" s="610"/>
      <c r="K51" s="610"/>
      <c r="L51" s="416"/>
      <c r="M51" s="416"/>
      <c r="N51" s="417"/>
    </row>
    <row r="52" spans="1:14" ht="13.5" thickBot="1">
      <c r="A52" s="616" t="s">
        <v>104</v>
      </c>
      <c r="B52" s="617"/>
      <c r="C52" s="415">
        <v>0</v>
      </c>
      <c r="D52" s="415">
        <f>E52/2</f>
        <v>0</v>
      </c>
      <c r="E52" s="415">
        <f>D51-N12</f>
        <v>0</v>
      </c>
      <c r="F52" s="415">
        <f>D52*C52</f>
        <v>0</v>
      </c>
      <c r="G52" s="415"/>
      <c r="H52" s="415"/>
      <c r="I52" s="415"/>
      <c r="J52" s="610"/>
      <c r="K52" s="610"/>
      <c r="L52" s="416"/>
      <c r="M52" s="416"/>
      <c r="N52" s="417"/>
    </row>
    <row r="53" spans="1:14" ht="13.5" thickBot="1">
      <c r="A53" s="616" t="s">
        <v>235</v>
      </c>
      <c r="B53" s="617"/>
      <c r="C53" s="415">
        <v>0</v>
      </c>
      <c r="D53" s="415">
        <f>N19+N20+N21+N22+N23+N24+N25+N26+N30+N27+N28+N29</f>
        <v>0</v>
      </c>
      <c r="E53" s="415"/>
      <c r="F53" s="415">
        <f t="shared" ref="F53:F54" si="2">D53*C53</f>
        <v>0</v>
      </c>
      <c r="G53" s="415"/>
      <c r="H53" s="415"/>
      <c r="I53" s="415"/>
      <c r="J53" s="610"/>
      <c r="K53" s="610"/>
      <c r="L53" s="416"/>
      <c r="M53" s="416"/>
      <c r="N53" s="417"/>
    </row>
    <row r="54" spans="1:14" ht="13.5" thickBot="1">
      <c r="A54" s="616" t="s">
        <v>104</v>
      </c>
      <c r="B54" s="617"/>
      <c r="C54" s="415">
        <v>0</v>
      </c>
      <c r="D54" s="415">
        <f>E54/2</f>
        <v>0</v>
      </c>
      <c r="E54" s="415">
        <f>D53-M25-N25</f>
        <v>0</v>
      </c>
      <c r="F54" s="415">
        <f t="shared" si="2"/>
        <v>0</v>
      </c>
      <c r="G54" s="415"/>
      <c r="H54" s="415"/>
      <c r="I54" s="415"/>
      <c r="J54" s="610"/>
      <c r="K54" s="610"/>
      <c r="L54" s="416"/>
      <c r="M54" s="416"/>
      <c r="N54" s="417"/>
    </row>
    <row r="55" spans="1:14" ht="13.5" thickBot="1">
      <c r="A55" s="616" t="s">
        <v>105</v>
      </c>
      <c r="B55" s="617"/>
      <c r="C55" s="415">
        <v>2</v>
      </c>
      <c r="D55" s="415">
        <f>K19+K20+K21+K22+K24+K30+K23+K25+K26+K27+K28+K29+K8+K12+K14</f>
        <v>11.45</v>
      </c>
      <c r="E55" s="415"/>
      <c r="F55" s="415">
        <f t="shared" si="0"/>
        <v>22.9</v>
      </c>
      <c r="G55" s="415"/>
      <c r="H55" s="415"/>
      <c r="I55" s="415"/>
      <c r="J55" s="610"/>
      <c r="K55" s="610"/>
      <c r="L55" s="416"/>
      <c r="M55" s="416"/>
      <c r="N55" s="417"/>
    </row>
    <row r="56" spans="1:14" ht="13.5" thickBot="1">
      <c r="A56" s="616" t="s">
        <v>104</v>
      </c>
      <c r="B56" s="617"/>
      <c r="C56" s="421">
        <v>2</v>
      </c>
      <c r="D56" s="421">
        <f>E56*0.5</f>
        <v>4.5999999999999996</v>
      </c>
      <c r="E56" s="421">
        <f>D55-K26-K12</f>
        <v>9.1999999999999993</v>
      </c>
      <c r="F56" s="421">
        <f t="shared" si="0"/>
        <v>9.1999999999999993</v>
      </c>
      <c r="G56" s="421"/>
      <c r="H56" s="421"/>
      <c r="I56" s="421"/>
      <c r="J56" s="610"/>
      <c r="K56" s="610"/>
      <c r="L56" s="422"/>
      <c r="M56" s="422"/>
      <c r="N56" s="423"/>
    </row>
    <row r="57" spans="1:14" ht="13.5" thickBot="1">
      <c r="A57" s="616" t="s">
        <v>106</v>
      </c>
      <c r="B57" s="617"/>
      <c r="C57" s="421">
        <v>0</v>
      </c>
      <c r="D57" s="421">
        <f>D55/2</f>
        <v>5.7249999999999996</v>
      </c>
      <c r="E57" s="421"/>
      <c r="F57" s="421">
        <f t="shared" si="0"/>
        <v>0</v>
      </c>
      <c r="G57" s="421"/>
      <c r="H57" s="421"/>
      <c r="I57" s="421"/>
      <c r="J57" s="610"/>
      <c r="K57" s="610"/>
      <c r="L57" s="422"/>
      <c r="M57" s="422"/>
      <c r="N57" s="423"/>
    </row>
    <row r="58" spans="1:14" ht="13.5" thickBot="1">
      <c r="A58" s="616" t="s">
        <v>104</v>
      </c>
      <c r="B58" s="617"/>
      <c r="C58" s="421">
        <v>0</v>
      </c>
      <c r="D58" s="421">
        <f>D56/2</f>
        <v>2.2999999999999998</v>
      </c>
      <c r="E58" s="421">
        <f>E56/2</f>
        <v>4.5999999999999996</v>
      </c>
      <c r="F58" s="421">
        <f t="shared" si="0"/>
        <v>0</v>
      </c>
      <c r="G58" s="421"/>
      <c r="H58" s="421"/>
      <c r="I58" s="421"/>
      <c r="J58" s="610"/>
      <c r="K58" s="610"/>
      <c r="L58" s="422"/>
      <c r="M58" s="422"/>
      <c r="N58" s="423"/>
    </row>
    <row r="59" spans="1:14" ht="13.5" thickBot="1">
      <c r="A59" s="622" t="s">
        <v>107</v>
      </c>
      <c r="B59" s="623"/>
      <c r="C59" s="424"/>
      <c r="D59" s="425"/>
      <c r="E59" s="425">
        <f>SUM(F41:F58)</f>
        <v>111.75000000000001</v>
      </c>
      <c r="F59" s="425"/>
      <c r="G59" s="425"/>
      <c r="H59" s="425"/>
      <c r="I59" s="425"/>
      <c r="J59" s="425"/>
      <c r="K59" s="425"/>
      <c r="L59" s="425"/>
      <c r="M59" s="425"/>
      <c r="N59" s="426">
        <f>SUM(N41:N58)</f>
        <v>0</v>
      </c>
    </row>
    <row r="60" spans="1:14" ht="13.5" thickBot="1">
      <c r="A60" s="610"/>
      <c r="B60" s="6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</row>
    <row r="61" spans="1:14">
      <c r="A61" s="620" t="s">
        <v>108</v>
      </c>
      <c r="B61" s="621"/>
      <c r="C61" s="606"/>
      <c r="D61" s="607"/>
      <c r="E61" s="808" t="s">
        <v>342</v>
      </c>
      <c r="F61" s="809"/>
      <c r="G61" s="427"/>
      <c r="H61" s="427"/>
      <c r="I61" s="427"/>
      <c r="J61" s="606" t="s">
        <v>343</v>
      </c>
      <c r="K61" s="609"/>
      <c r="L61" s="428"/>
      <c r="M61" s="428"/>
      <c r="N61" s="429"/>
    </row>
    <row r="62" spans="1:14" ht="26.25" customHeight="1">
      <c r="A62" s="616" t="s">
        <v>109</v>
      </c>
      <c r="B62" s="617"/>
      <c r="C62" s="602"/>
      <c r="D62" s="603"/>
      <c r="E62" s="602">
        <v>100</v>
      </c>
      <c r="F62" s="603"/>
      <c r="G62" s="430"/>
      <c r="H62" s="430"/>
      <c r="I62" s="430"/>
      <c r="J62" s="596">
        <v>19</v>
      </c>
      <c r="K62" s="597"/>
      <c r="L62" s="431"/>
      <c r="M62" s="431"/>
      <c r="N62" s="410"/>
    </row>
    <row r="63" spans="1:14">
      <c r="A63" s="616" t="s">
        <v>110</v>
      </c>
      <c r="B63" s="617"/>
      <c r="C63" s="602"/>
      <c r="D63" s="603"/>
      <c r="E63" s="602">
        <v>4</v>
      </c>
      <c r="F63" s="603"/>
      <c r="G63" s="430"/>
      <c r="H63" s="430"/>
      <c r="I63" s="430"/>
      <c r="J63" s="596">
        <v>1</v>
      </c>
      <c r="K63" s="597"/>
      <c r="L63" s="431"/>
      <c r="M63" s="431"/>
      <c r="N63" s="410"/>
    </row>
    <row r="64" spans="1:14" ht="27" customHeight="1" thickBot="1">
      <c r="A64" s="622" t="s">
        <v>111</v>
      </c>
      <c r="B64" s="623"/>
      <c r="C64" s="604"/>
      <c r="D64" s="605"/>
      <c r="E64" s="604"/>
      <c r="F64" s="605"/>
      <c r="G64" s="432"/>
      <c r="H64" s="432"/>
      <c r="I64" s="432"/>
      <c r="J64" s="598"/>
      <c r="K64" s="599"/>
      <c r="L64" s="431"/>
      <c r="M64" s="431"/>
      <c r="N64" s="410"/>
    </row>
    <row r="65" spans="1:14">
      <c r="A65" s="410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</row>
    <row r="66" spans="1:14" ht="23.25" customHeight="1">
      <c r="A66" s="433" t="s">
        <v>112</v>
      </c>
      <c r="B66" s="433"/>
      <c r="C66" s="410"/>
      <c r="D66" s="410"/>
      <c r="E66" s="433" t="s">
        <v>207</v>
      </c>
      <c r="F66" s="410"/>
      <c r="G66" s="410"/>
      <c r="H66" s="410"/>
      <c r="I66" s="410"/>
      <c r="J66" s="410"/>
      <c r="K66" s="410"/>
      <c r="L66" s="410"/>
      <c r="M66" s="410"/>
      <c r="N66" s="410"/>
    </row>
    <row r="67" spans="1:14" ht="26.25" customHeight="1">
      <c r="A67" s="433" t="s">
        <v>113</v>
      </c>
      <c r="B67" s="433"/>
      <c r="C67" s="410"/>
      <c r="D67" s="410"/>
      <c r="E67" s="410" t="s">
        <v>324</v>
      </c>
      <c r="F67" s="410"/>
      <c r="G67" s="410"/>
      <c r="H67" s="410"/>
      <c r="I67" s="410"/>
      <c r="J67" s="410"/>
      <c r="K67" s="410"/>
      <c r="L67" s="410"/>
      <c r="M67" s="410"/>
      <c r="N67" s="410"/>
    </row>
    <row r="68" spans="1:14" ht="24" customHeight="1">
      <c r="A68" s="433" t="s">
        <v>114</v>
      </c>
      <c r="B68" s="433"/>
      <c r="C68" s="410"/>
      <c r="D68" s="410"/>
      <c r="E68" s="433" t="s">
        <v>286</v>
      </c>
      <c r="F68" s="410"/>
      <c r="G68" s="410"/>
      <c r="H68" s="410"/>
      <c r="I68" s="410"/>
      <c r="J68" s="410"/>
      <c r="K68" s="410"/>
      <c r="L68" s="410"/>
      <c r="M68" s="410"/>
      <c r="N68" s="410"/>
    </row>
    <row r="69" spans="1:14" ht="24" customHeight="1">
      <c r="A69" s="433" t="s">
        <v>115</v>
      </c>
      <c r="B69" s="433"/>
      <c r="C69" s="410"/>
      <c r="D69" s="410"/>
      <c r="E69" s="434" t="s">
        <v>325</v>
      </c>
      <c r="F69" s="434"/>
      <c r="G69" s="434"/>
      <c r="H69" s="434"/>
      <c r="I69" s="434"/>
      <c r="J69" s="434"/>
      <c r="K69" s="434"/>
      <c r="L69" s="434"/>
      <c r="M69" s="434"/>
      <c r="N69" s="434"/>
    </row>
  </sheetData>
  <mergeCells count="71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0:K50"/>
    <mergeCell ref="J51:K51"/>
    <mergeCell ref="J52:K52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39:N39"/>
    <mergeCell ref="C61:D61"/>
    <mergeCell ref="J61:K61"/>
    <mergeCell ref="A33:N33"/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189</v>
      </c>
      <c r="B1" t="s">
        <v>178</v>
      </c>
      <c r="C1" t="s">
        <v>44</v>
      </c>
      <c r="D1">
        <v>34.5</v>
      </c>
    </row>
    <row r="2" spans="1:4">
      <c r="C2" t="s">
        <v>182</v>
      </c>
      <c r="D2">
        <v>270</v>
      </c>
    </row>
    <row r="3" spans="1:4">
      <c r="C3" t="s">
        <v>170</v>
      </c>
      <c r="D3">
        <v>15</v>
      </c>
    </row>
    <row r="4" spans="1:4">
      <c r="C4" t="s">
        <v>183</v>
      </c>
      <c r="D4">
        <v>82.5</v>
      </c>
    </row>
    <row r="5" spans="1:4">
      <c r="A5" t="s">
        <v>190</v>
      </c>
      <c r="B5" t="s">
        <v>102</v>
      </c>
      <c r="C5" t="s">
        <v>191</v>
      </c>
      <c r="D5">
        <v>540</v>
      </c>
    </row>
    <row r="6" spans="1:4">
      <c r="C6" t="s">
        <v>182</v>
      </c>
      <c r="D6">
        <v>270</v>
      </c>
    </row>
    <row r="7" spans="1:4">
      <c r="C7" t="s">
        <v>183</v>
      </c>
      <c r="D7">
        <v>82.5</v>
      </c>
    </row>
    <row r="8" spans="1:4">
      <c r="A8" t="s">
        <v>166</v>
      </c>
      <c r="B8">
        <v>30</v>
      </c>
      <c r="C8" t="s">
        <v>166</v>
      </c>
      <c r="D8">
        <v>49.43</v>
      </c>
    </row>
    <row r="9" spans="1:4">
      <c r="A9" t="s">
        <v>168</v>
      </c>
      <c r="B9">
        <v>250</v>
      </c>
      <c r="C9" t="s">
        <v>184</v>
      </c>
      <c r="D9">
        <v>439.11</v>
      </c>
    </row>
    <row r="10" spans="1:4">
      <c r="C10" t="s">
        <v>171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185</v>
      </c>
      <c r="D12">
        <v>22.5</v>
      </c>
    </row>
    <row r="13" spans="1:4">
      <c r="C13" t="s">
        <v>186</v>
      </c>
      <c r="D13">
        <v>45</v>
      </c>
    </row>
    <row r="14" spans="1:4">
      <c r="C14" t="s">
        <v>192</v>
      </c>
      <c r="D14">
        <v>304.5</v>
      </c>
    </row>
    <row r="15" spans="1:4">
      <c r="C15" t="s">
        <v>172</v>
      </c>
      <c r="D15">
        <v>97.5</v>
      </c>
    </row>
    <row r="16" spans="1:4">
      <c r="A16" t="s">
        <v>181</v>
      </c>
      <c r="B16" t="s">
        <v>180</v>
      </c>
      <c r="C16" t="s">
        <v>187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186</v>
      </c>
      <c r="D19">
        <v>45</v>
      </c>
    </row>
    <row r="20" spans="1:4">
      <c r="C20" t="s">
        <v>193</v>
      </c>
      <c r="D20">
        <v>36</v>
      </c>
    </row>
    <row r="21" spans="1:4">
      <c r="C21" t="s">
        <v>172</v>
      </c>
      <c r="D21">
        <v>97.5</v>
      </c>
    </row>
    <row r="22" spans="1:4">
      <c r="C22" t="s">
        <v>170</v>
      </c>
      <c r="D22">
        <v>15</v>
      </c>
    </row>
    <row r="23" spans="1:4">
      <c r="A23" t="s">
        <v>52</v>
      </c>
      <c r="B23">
        <v>30</v>
      </c>
      <c r="C23" t="s">
        <v>52</v>
      </c>
      <c r="D23">
        <v>31</v>
      </c>
    </row>
    <row r="25" spans="1:4">
      <c r="A25" t="s">
        <v>196</v>
      </c>
      <c r="B25" t="s">
        <v>102</v>
      </c>
      <c r="C25" t="s">
        <v>53</v>
      </c>
      <c r="D25">
        <v>540</v>
      </c>
    </row>
    <row r="26" spans="1:4">
      <c r="C26" t="s">
        <v>183</v>
      </c>
      <c r="D26">
        <v>82.5</v>
      </c>
    </row>
    <row r="29" spans="1:4">
      <c r="A29" t="s">
        <v>194</v>
      </c>
      <c r="B29" t="s">
        <v>169</v>
      </c>
      <c r="C29" t="s">
        <v>188</v>
      </c>
      <c r="D29">
        <v>37.5</v>
      </c>
    </row>
    <row r="30" spans="1:4">
      <c r="C30" t="s">
        <v>183</v>
      </c>
      <c r="D30">
        <v>82.5</v>
      </c>
    </row>
    <row r="31" spans="1:4">
      <c r="A31" t="s">
        <v>167</v>
      </c>
      <c r="B31">
        <v>50</v>
      </c>
      <c r="C31" t="s">
        <v>29</v>
      </c>
      <c r="D31">
        <v>146.75</v>
      </c>
    </row>
    <row r="32" spans="1:4">
      <c r="C32" t="s">
        <v>170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173</v>
      </c>
      <c r="D34">
        <v>195</v>
      </c>
    </row>
    <row r="35" spans="3:4">
      <c r="C35" t="s">
        <v>195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13" zoomScaleSheetLayoutView="90" workbookViewId="0">
      <selection activeCell="AB14" sqref="AB14:AH14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116</v>
      </c>
      <c r="AF1" s="145"/>
      <c r="AH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117</v>
      </c>
      <c r="AF2" s="145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5" t="s">
        <v>118</v>
      </c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695" t="s">
        <v>119</v>
      </c>
      <c r="AP4" s="696"/>
      <c r="AQ4" s="696"/>
      <c r="AR4" s="696"/>
      <c r="AS4" s="696"/>
      <c r="AT4" s="696"/>
      <c r="AU4" s="696"/>
      <c r="AV4" s="696"/>
      <c r="AW4" s="696"/>
      <c r="AX4" s="697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5"/>
      <c r="AF5" s="145"/>
      <c r="AG5" s="145"/>
      <c r="AH5" s="145"/>
      <c r="AI5" s="145"/>
      <c r="AJ5" s="145"/>
      <c r="AK5" s="145"/>
      <c r="AL5" s="145"/>
      <c r="AM5" s="61" t="s">
        <v>120</v>
      </c>
      <c r="AN5" s="145"/>
      <c r="AO5" s="698" t="s">
        <v>121</v>
      </c>
      <c r="AP5" s="699"/>
      <c r="AQ5" s="699"/>
      <c r="AR5" s="699"/>
      <c r="AS5" s="699"/>
      <c r="AT5" s="699"/>
      <c r="AU5" s="699"/>
      <c r="AV5" s="699"/>
      <c r="AW5" s="699"/>
      <c r="AX5" s="700"/>
    </row>
    <row r="6" spans="1:50">
      <c r="A6" s="701" t="s">
        <v>122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145"/>
      <c r="AJ6" s="145"/>
      <c r="AK6" s="145"/>
      <c r="AL6" s="145"/>
      <c r="AM6" s="61" t="s">
        <v>123</v>
      </c>
      <c r="AN6" s="145"/>
      <c r="AO6" s="679" t="s">
        <v>92</v>
      </c>
      <c r="AP6" s="680"/>
      <c r="AQ6" s="680"/>
      <c r="AR6" s="680"/>
      <c r="AS6" s="680"/>
      <c r="AT6" s="680"/>
      <c r="AU6" s="680"/>
      <c r="AV6" s="680"/>
      <c r="AW6" s="680"/>
      <c r="AX6" s="681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02" t="s">
        <v>124</v>
      </c>
      <c r="L7" s="702"/>
      <c r="M7" s="702"/>
      <c r="N7" s="702"/>
      <c r="O7" s="70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5"/>
      <c r="AJ7" s="145"/>
      <c r="AK7" s="145"/>
      <c r="AL7" s="145"/>
      <c r="AM7" s="61"/>
      <c r="AN7" s="145"/>
      <c r="AO7" s="703"/>
      <c r="AP7" s="704"/>
      <c r="AQ7" s="704"/>
      <c r="AR7" s="704"/>
      <c r="AS7" s="704"/>
      <c r="AT7" s="704"/>
      <c r="AU7" s="704"/>
      <c r="AV7" s="704"/>
      <c r="AW7" s="704"/>
      <c r="AX7" s="705"/>
    </row>
    <row r="8" spans="1:50">
      <c r="A8" s="701"/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701"/>
      <c r="Z8" s="701"/>
      <c r="AA8" s="701"/>
      <c r="AB8" s="701"/>
      <c r="AC8" s="701"/>
      <c r="AD8" s="701"/>
      <c r="AE8" s="701"/>
      <c r="AF8" s="701"/>
      <c r="AG8" s="701"/>
      <c r="AH8" s="701"/>
      <c r="AI8" s="701"/>
      <c r="AJ8" s="701"/>
      <c r="AK8" s="701"/>
      <c r="AL8" s="701"/>
      <c r="AM8" s="701"/>
      <c r="AN8" s="709"/>
      <c r="AO8" s="706"/>
      <c r="AP8" s="707"/>
      <c r="AQ8" s="707"/>
      <c r="AR8" s="707"/>
      <c r="AS8" s="707"/>
      <c r="AT8" s="707"/>
      <c r="AU8" s="707"/>
      <c r="AV8" s="707"/>
      <c r="AW8" s="707"/>
      <c r="AX8" s="708"/>
    </row>
    <row r="9" spans="1:50">
      <c r="A9" s="145"/>
      <c r="B9" s="145"/>
      <c r="C9" s="145"/>
      <c r="D9" s="145"/>
      <c r="E9" s="145"/>
      <c r="F9" s="145"/>
      <c r="G9" s="145"/>
      <c r="H9" s="145"/>
      <c r="I9" s="63" t="s">
        <v>125</v>
      </c>
      <c r="J9" s="63"/>
      <c r="K9" s="63"/>
      <c r="L9" s="63"/>
      <c r="M9" s="63"/>
      <c r="N9" s="63"/>
      <c r="O9" s="63"/>
      <c r="P9" s="63"/>
      <c r="Q9" s="63"/>
      <c r="R9" s="63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61" t="s">
        <v>126</v>
      </c>
      <c r="AN9" s="145"/>
      <c r="AO9" s="679"/>
      <c r="AP9" s="680"/>
      <c r="AQ9" s="680"/>
      <c r="AR9" s="680"/>
      <c r="AS9" s="680"/>
      <c r="AT9" s="680"/>
      <c r="AU9" s="680"/>
      <c r="AV9" s="680"/>
      <c r="AW9" s="680"/>
      <c r="AX9" s="681"/>
    </row>
    <row r="10" spans="1:50" ht="13.5" thickBo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61" t="s">
        <v>127</v>
      </c>
      <c r="AN10" s="145"/>
      <c r="AO10" s="682"/>
      <c r="AP10" s="683"/>
      <c r="AQ10" s="683"/>
      <c r="AR10" s="683"/>
      <c r="AS10" s="683"/>
      <c r="AT10" s="683"/>
      <c r="AU10" s="683"/>
      <c r="AV10" s="683"/>
      <c r="AW10" s="683"/>
      <c r="AX10" s="684"/>
    </row>
    <row r="11" spans="1:50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64" t="s">
        <v>128</v>
      </c>
      <c r="AP11" s="145"/>
      <c r="AQ11" s="145"/>
      <c r="AR11" s="145"/>
      <c r="AS11" s="145"/>
      <c r="AT11" s="145"/>
      <c r="AU11" s="145"/>
      <c r="AV11" s="145"/>
      <c r="AW11" s="145"/>
    </row>
    <row r="12" spans="1:50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685" t="s">
        <v>129</v>
      </c>
      <c r="V12" s="686"/>
      <c r="W12" s="686"/>
      <c r="X12" s="686"/>
      <c r="Y12" s="686"/>
      <c r="Z12" s="686"/>
      <c r="AA12" s="687"/>
      <c r="AB12" s="685" t="s">
        <v>130</v>
      </c>
      <c r="AC12" s="686"/>
      <c r="AD12" s="686"/>
      <c r="AE12" s="686"/>
      <c r="AF12" s="686"/>
      <c r="AG12" s="686"/>
      <c r="AH12" s="687"/>
      <c r="AI12" s="145"/>
      <c r="AJ12" s="145"/>
      <c r="AK12" s="145"/>
      <c r="AL12" s="145"/>
      <c r="AM12" s="145"/>
      <c r="AN12" s="145"/>
      <c r="AO12" s="64" t="s">
        <v>131</v>
      </c>
      <c r="AP12" s="145"/>
      <c r="AQ12" s="145"/>
      <c r="AR12" s="145"/>
      <c r="AS12" s="145"/>
      <c r="AT12" s="145"/>
      <c r="AU12" s="145"/>
      <c r="AV12" s="145"/>
      <c r="AW12" s="145"/>
    </row>
    <row r="13" spans="1:50" ht="13.5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688"/>
      <c r="V13" s="689"/>
      <c r="W13" s="689"/>
      <c r="X13" s="689"/>
      <c r="Y13" s="689"/>
      <c r="Z13" s="689"/>
      <c r="AA13" s="690"/>
      <c r="AB13" s="688"/>
      <c r="AC13" s="689"/>
      <c r="AD13" s="689"/>
      <c r="AE13" s="689"/>
      <c r="AF13" s="689"/>
      <c r="AG13" s="689"/>
      <c r="AH13" s="690"/>
      <c r="AI13" s="145"/>
      <c r="AJ13" s="145"/>
      <c r="AK13" s="145"/>
      <c r="AL13" s="145"/>
      <c r="AM13" s="637" t="s">
        <v>112</v>
      </c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</row>
    <row r="14" spans="1:50" ht="13.5" thickBo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65"/>
      <c r="S14" s="65" t="s">
        <v>132</v>
      </c>
      <c r="T14" s="145"/>
      <c r="U14" s="691" t="s">
        <v>284</v>
      </c>
      <c r="V14" s="692"/>
      <c r="W14" s="692"/>
      <c r="X14" s="692"/>
      <c r="Y14" s="692"/>
      <c r="Z14" s="692"/>
      <c r="AA14" s="693"/>
      <c r="AB14" s="692" t="s">
        <v>298</v>
      </c>
      <c r="AC14" s="692"/>
      <c r="AD14" s="692"/>
      <c r="AE14" s="692"/>
      <c r="AF14" s="692"/>
      <c r="AG14" s="692"/>
      <c r="AH14" s="694"/>
      <c r="AI14" s="145"/>
      <c r="AJ14" s="145"/>
      <c r="AK14" s="145"/>
      <c r="AL14" s="145"/>
      <c r="AM14" s="677" t="s">
        <v>133</v>
      </c>
      <c r="AN14" s="677"/>
      <c r="AO14" s="677"/>
      <c r="AP14" s="677"/>
      <c r="AQ14" s="677"/>
      <c r="AR14" s="677"/>
      <c r="AS14" s="677"/>
      <c r="AT14" s="677"/>
      <c r="AU14" s="677"/>
      <c r="AV14" s="677"/>
      <c r="AW14" s="677"/>
    </row>
    <row r="15" spans="1:50">
      <c r="A15" s="145"/>
      <c r="B15" s="145"/>
      <c r="C15" s="145"/>
      <c r="D15" s="145"/>
      <c r="E15" s="145"/>
      <c r="F15" s="145"/>
      <c r="G15" s="66" t="s">
        <v>134</v>
      </c>
      <c r="H15" s="145"/>
      <c r="I15" s="145"/>
      <c r="J15" s="145"/>
      <c r="K15" s="145"/>
      <c r="L15" s="145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5"/>
      <c r="AE15" s="145"/>
      <c r="AF15" s="145"/>
      <c r="AG15" s="145"/>
      <c r="AH15" s="145"/>
      <c r="AI15" s="145"/>
      <c r="AJ15" s="145"/>
      <c r="AK15" s="637"/>
      <c r="AL15" s="637"/>
      <c r="AM15" s="637"/>
      <c r="AN15" s="637"/>
      <c r="AO15" s="637"/>
      <c r="AP15" s="67"/>
      <c r="AQ15" s="676" t="s">
        <v>209</v>
      </c>
      <c r="AR15" s="676"/>
      <c r="AS15" s="676"/>
      <c r="AT15" s="676"/>
      <c r="AU15" s="676"/>
      <c r="AV15" s="676"/>
      <c r="AW15" s="676"/>
      <c r="AX15" s="676"/>
    </row>
    <row r="16" spans="1:50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66" t="s">
        <v>135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677" t="s">
        <v>136</v>
      </c>
      <c r="AL16" s="677"/>
      <c r="AM16" s="677"/>
      <c r="AN16" s="677"/>
      <c r="AO16" s="677"/>
      <c r="AP16" s="68"/>
      <c r="AQ16" s="677" t="s">
        <v>137</v>
      </c>
      <c r="AR16" s="677"/>
      <c r="AS16" s="677"/>
      <c r="AT16" s="677"/>
      <c r="AU16" s="677"/>
      <c r="AV16" s="677"/>
      <c r="AW16" s="677"/>
      <c r="AX16" s="677"/>
    </row>
    <row r="17" spans="1:50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65"/>
      <c r="N17" s="65"/>
      <c r="O17" s="6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69" t="s">
        <v>138</v>
      </c>
      <c r="AL17" s="365" t="s">
        <v>299</v>
      </c>
      <c r="AM17" s="70" t="s">
        <v>139</v>
      </c>
      <c r="AN17" s="678" t="s">
        <v>300</v>
      </c>
      <c r="AO17" s="678"/>
      <c r="AP17" s="678"/>
      <c r="AQ17" s="678"/>
      <c r="AR17" s="678"/>
      <c r="AS17" s="678"/>
      <c r="AT17" s="71"/>
      <c r="AU17" s="678" t="s">
        <v>241</v>
      </c>
      <c r="AV17" s="678"/>
      <c r="AW17" s="678"/>
      <c r="AX17" s="72" t="s">
        <v>140</v>
      </c>
    </row>
    <row r="18" spans="1:50">
      <c r="A18" s="73" t="s">
        <v>141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59"/>
      <c r="AG18" s="59"/>
      <c r="AH18" s="59"/>
      <c r="AI18" s="59"/>
      <c r="AJ18" s="59"/>
      <c r="AK18" s="145"/>
      <c r="AL18" s="145"/>
      <c r="AM18" s="145"/>
      <c r="AN18" s="145"/>
      <c r="AO18" s="145"/>
      <c r="AP18" s="145"/>
      <c r="AQ18" s="145"/>
      <c r="AR18" s="145"/>
      <c r="AT18" s="74"/>
      <c r="AU18" s="145"/>
      <c r="AV18" s="145"/>
      <c r="AW18" s="145"/>
      <c r="AX18" s="145"/>
    </row>
    <row r="19" spans="1:50" ht="12.75" customHeight="1">
      <c r="A19" s="673" t="s">
        <v>142</v>
      </c>
      <c r="B19" s="673"/>
      <c r="C19" s="673"/>
      <c r="D19" s="673" t="s">
        <v>143</v>
      </c>
      <c r="E19" s="673"/>
      <c r="F19" s="673"/>
      <c r="G19" s="673"/>
      <c r="H19" s="674" t="s">
        <v>144</v>
      </c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4"/>
      <c r="V19" s="674" t="s">
        <v>145</v>
      </c>
      <c r="W19" s="674"/>
      <c r="X19" s="674"/>
      <c r="Y19" s="674"/>
      <c r="Z19" s="674"/>
      <c r="AA19" s="674"/>
      <c r="AB19" s="674"/>
      <c r="AC19" s="674"/>
      <c r="AD19" s="674"/>
      <c r="AE19" s="674"/>
      <c r="AF19" s="674"/>
      <c r="AG19" s="674"/>
      <c r="AH19" s="674"/>
      <c r="AI19" s="674"/>
      <c r="AJ19" s="674"/>
      <c r="AK19" s="674"/>
      <c r="AL19" s="674"/>
      <c r="AM19" s="674"/>
      <c r="AN19" s="674"/>
      <c r="AO19" s="674"/>
      <c r="AP19" s="674"/>
      <c r="AQ19" s="674"/>
      <c r="AR19" s="674"/>
      <c r="AS19" s="674"/>
      <c r="AT19" s="673" t="s">
        <v>146</v>
      </c>
      <c r="AU19" s="673"/>
      <c r="AV19" s="673"/>
      <c r="AW19" s="673"/>
      <c r="AX19" s="673"/>
    </row>
    <row r="20" spans="1:50" ht="12.75" customHeight="1">
      <c r="A20" s="673"/>
      <c r="B20" s="673"/>
      <c r="C20" s="673"/>
      <c r="D20" s="673"/>
      <c r="E20" s="673"/>
      <c r="F20" s="673"/>
      <c r="G20" s="673"/>
      <c r="H20" s="674" t="s">
        <v>78</v>
      </c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 t="s">
        <v>79</v>
      </c>
      <c r="T20" s="674"/>
      <c r="U20" s="674"/>
      <c r="V20" s="673" t="s">
        <v>147</v>
      </c>
      <c r="W20" s="673"/>
      <c r="X20" s="673"/>
      <c r="Y20" s="673"/>
      <c r="Z20" s="673" t="s">
        <v>148</v>
      </c>
      <c r="AA20" s="673"/>
      <c r="AB20" s="673"/>
      <c r="AC20" s="673"/>
      <c r="AD20" s="673"/>
      <c r="AE20" s="673"/>
      <c r="AF20" s="673"/>
      <c r="AG20" s="673"/>
      <c r="AH20" s="673"/>
      <c r="AI20" s="673"/>
      <c r="AJ20" s="673" t="s">
        <v>149</v>
      </c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3"/>
      <c r="AV20" s="673"/>
      <c r="AW20" s="673"/>
      <c r="AX20" s="673"/>
    </row>
    <row r="21" spans="1:50">
      <c r="A21" s="673"/>
      <c r="B21" s="673"/>
      <c r="C21" s="673"/>
      <c r="D21" s="673"/>
      <c r="E21" s="673"/>
      <c r="F21" s="673"/>
      <c r="G21" s="673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673"/>
      <c r="AW21" s="673"/>
      <c r="AX21" s="673"/>
    </row>
    <row r="22" spans="1:50">
      <c r="A22" s="673"/>
      <c r="B22" s="673"/>
      <c r="C22" s="673"/>
      <c r="D22" s="673"/>
      <c r="E22" s="673"/>
      <c r="F22" s="673"/>
      <c r="G22" s="673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  <c r="AU22" s="673"/>
      <c r="AV22" s="673"/>
      <c r="AW22" s="673"/>
      <c r="AX22" s="673"/>
    </row>
    <row r="23" spans="1:50" ht="12.75" customHeight="1">
      <c r="A23" s="673"/>
      <c r="B23" s="673"/>
      <c r="C23" s="673"/>
      <c r="D23" s="673"/>
      <c r="E23" s="673"/>
      <c r="F23" s="673"/>
      <c r="G23" s="673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3"/>
      <c r="W23" s="673"/>
      <c r="X23" s="673"/>
      <c r="Y23" s="673"/>
      <c r="Z23" s="673" t="s">
        <v>150</v>
      </c>
      <c r="AA23" s="673"/>
      <c r="AB23" s="673"/>
      <c r="AC23" s="673"/>
      <c r="AD23" s="673"/>
      <c r="AE23" s="673" t="s">
        <v>151</v>
      </c>
      <c r="AF23" s="673"/>
      <c r="AG23" s="673"/>
      <c r="AH23" s="673"/>
      <c r="AI23" s="673"/>
      <c r="AJ23" s="673" t="s">
        <v>150</v>
      </c>
      <c r="AK23" s="673"/>
      <c r="AL23" s="673"/>
      <c r="AM23" s="673"/>
      <c r="AN23" s="673"/>
      <c r="AO23" s="673" t="s">
        <v>151</v>
      </c>
      <c r="AP23" s="673"/>
      <c r="AQ23" s="673"/>
      <c r="AR23" s="673"/>
      <c r="AS23" s="673"/>
      <c r="AT23" s="673"/>
      <c r="AU23" s="673"/>
      <c r="AV23" s="673"/>
      <c r="AW23" s="673"/>
      <c r="AX23" s="673"/>
    </row>
    <row r="24" spans="1:50">
      <c r="A24" s="673"/>
      <c r="B24" s="673"/>
      <c r="C24" s="673"/>
      <c r="D24" s="673"/>
      <c r="E24" s="673"/>
      <c r="F24" s="673"/>
      <c r="G24" s="673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673"/>
      <c r="AN24" s="673"/>
      <c r="AO24" s="673"/>
      <c r="AP24" s="673"/>
      <c r="AQ24" s="673"/>
      <c r="AR24" s="673"/>
      <c r="AS24" s="673"/>
      <c r="AT24" s="673"/>
      <c r="AU24" s="673"/>
      <c r="AV24" s="673"/>
      <c r="AW24" s="673"/>
      <c r="AX24" s="673"/>
    </row>
    <row r="25" spans="1:50" ht="13.5" thickBot="1">
      <c r="A25" s="639">
        <v>1</v>
      </c>
      <c r="B25" s="639"/>
      <c r="C25" s="639"/>
      <c r="D25" s="639">
        <v>2</v>
      </c>
      <c r="E25" s="639"/>
      <c r="F25" s="639"/>
      <c r="G25" s="639"/>
      <c r="H25" s="639">
        <v>3</v>
      </c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68">
        <v>4</v>
      </c>
      <c r="T25" s="668"/>
      <c r="U25" s="668"/>
      <c r="V25" s="668">
        <v>5</v>
      </c>
      <c r="W25" s="668"/>
      <c r="X25" s="668"/>
      <c r="Y25" s="668"/>
      <c r="Z25" s="668">
        <v>6</v>
      </c>
      <c r="AA25" s="668"/>
      <c r="AB25" s="668"/>
      <c r="AC25" s="668"/>
      <c r="AD25" s="668"/>
      <c r="AE25" s="675">
        <v>7</v>
      </c>
      <c r="AF25" s="675"/>
      <c r="AG25" s="675"/>
      <c r="AH25" s="675"/>
      <c r="AI25" s="675"/>
      <c r="AJ25" s="668">
        <v>8</v>
      </c>
      <c r="AK25" s="668"/>
      <c r="AL25" s="668"/>
      <c r="AM25" s="668"/>
      <c r="AN25" s="668"/>
      <c r="AO25" s="668">
        <v>9</v>
      </c>
      <c r="AP25" s="668"/>
      <c r="AQ25" s="668"/>
      <c r="AR25" s="668"/>
      <c r="AS25" s="668"/>
      <c r="AT25" s="639">
        <v>10</v>
      </c>
      <c r="AU25" s="639"/>
      <c r="AV25" s="639"/>
      <c r="AW25" s="639"/>
      <c r="AX25" s="639"/>
    </row>
    <row r="26" spans="1:50" ht="13.5" customHeight="1" thickBot="1">
      <c r="A26" s="669"/>
      <c r="B26" s="669"/>
      <c r="C26" s="669"/>
      <c r="D26" s="669"/>
      <c r="E26" s="669"/>
      <c r="F26" s="669"/>
      <c r="G26" s="669"/>
      <c r="H26" s="667" t="s">
        <v>301</v>
      </c>
      <c r="I26" s="667"/>
      <c r="J26" s="667"/>
      <c r="K26" s="667"/>
      <c r="L26" s="667"/>
      <c r="M26" s="667"/>
      <c r="N26" s="667"/>
      <c r="O26" s="667"/>
      <c r="P26" s="667"/>
      <c r="Q26" s="667"/>
      <c r="R26" s="654"/>
      <c r="S26" s="671"/>
      <c r="T26" s="672"/>
      <c r="U26" s="672"/>
      <c r="V26" s="665">
        <v>111</v>
      </c>
      <c r="W26" s="665"/>
      <c r="X26" s="665"/>
      <c r="Y26" s="665"/>
      <c r="Z26" s="665">
        <v>59</v>
      </c>
      <c r="AA26" s="665"/>
      <c r="AB26" s="665"/>
      <c r="AC26" s="665"/>
      <c r="AD26" s="665"/>
      <c r="AE26" s="664">
        <f>Z26*V26</f>
        <v>6549</v>
      </c>
      <c r="AF26" s="664"/>
      <c r="AG26" s="664"/>
      <c r="AH26" s="664"/>
      <c r="AI26" s="664"/>
      <c r="AJ26" s="665">
        <v>39.299999999999997</v>
      </c>
      <c r="AK26" s="665"/>
      <c r="AL26" s="665"/>
      <c r="AM26" s="665"/>
      <c r="AN26" s="665"/>
      <c r="AO26" s="665">
        <f>AJ26*V26</f>
        <v>4362.2999999999993</v>
      </c>
      <c r="AP26" s="665"/>
      <c r="AQ26" s="665"/>
      <c r="AR26" s="665"/>
      <c r="AS26" s="666"/>
      <c r="AT26" s="650"/>
      <c r="AU26" s="667"/>
      <c r="AV26" s="667"/>
      <c r="AW26" s="667"/>
      <c r="AX26" s="667"/>
    </row>
    <row r="27" spans="1:50" ht="13.5" customHeight="1" thickBot="1">
      <c r="A27" s="669"/>
      <c r="B27" s="669"/>
      <c r="C27" s="669"/>
      <c r="D27" s="669"/>
      <c r="E27" s="669"/>
      <c r="F27" s="669"/>
      <c r="G27" s="669"/>
      <c r="H27" s="667" t="s">
        <v>204</v>
      </c>
      <c r="I27" s="667"/>
      <c r="J27" s="667"/>
      <c r="K27" s="667"/>
      <c r="L27" s="667"/>
      <c r="M27" s="667"/>
      <c r="N27" s="667"/>
      <c r="O27" s="667"/>
      <c r="P27" s="667"/>
      <c r="Q27" s="667"/>
      <c r="R27" s="654"/>
      <c r="S27" s="670"/>
      <c r="T27" s="669"/>
      <c r="U27" s="669"/>
      <c r="V27" s="639">
        <v>100</v>
      </c>
      <c r="W27" s="639"/>
      <c r="X27" s="639"/>
      <c r="Y27" s="639"/>
      <c r="Z27" s="639">
        <v>1.6</v>
      </c>
      <c r="AA27" s="639"/>
      <c r="AB27" s="639"/>
      <c r="AC27" s="639"/>
      <c r="AD27" s="639"/>
      <c r="AE27" s="664">
        <f t="shared" ref="AE27:AE37" si="0">Z27*V27</f>
        <v>160</v>
      </c>
      <c r="AF27" s="664"/>
      <c r="AG27" s="664"/>
      <c r="AH27" s="664"/>
      <c r="AI27" s="664"/>
      <c r="AJ27" s="639">
        <v>1.1000000000000001</v>
      </c>
      <c r="AK27" s="639"/>
      <c r="AL27" s="639"/>
      <c r="AM27" s="639"/>
      <c r="AN27" s="639"/>
      <c r="AO27" s="665">
        <f t="shared" ref="AO27:AO37" si="1">AJ27*V27</f>
        <v>110.00000000000001</v>
      </c>
      <c r="AP27" s="665"/>
      <c r="AQ27" s="665"/>
      <c r="AR27" s="665"/>
      <c r="AS27" s="666"/>
      <c r="AT27" s="650"/>
      <c r="AU27" s="667"/>
      <c r="AV27" s="667"/>
      <c r="AW27" s="667"/>
      <c r="AX27" s="667"/>
    </row>
    <row r="28" spans="1:50" ht="13.5" customHeight="1" thickBot="1">
      <c r="A28" s="669"/>
      <c r="B28" s="669"/>
      <c r="C28" s="669"/>
      <c r="D28" s="669"/>
      <c r="E28" s="669"/>
      <c r="F28" s="669"/>
      <c r="G28" s="669"/>
      <c r="H28" s="667" t="s">
        <v>302</v>
      </c>
      <c r="I28" s="667"/>
      <c r="J28" s="667"/>
      <c r="K28" s="667"/>
      <c r="L28" s="667"/>
      <c r="M28" s="667"/>
      <c r="N28" s="667"/>
      <c r="O28" s="667"/>
      <c r="P28" s="667"/>
      <c r="Q28" s="667"/>
      <c r="R28" s="654"/>
      <c r="S28" s="670"/>
      <c r="T28" s="669"/>
      <c r="U28" s="669"/>
      <c r="V28" s="639">
        <v>111</v>
      </c>
      <c r="W28" s="639"/>
      <c r="X28" s="639"/>
      <c r="Y28" s="639"/>
      <c r="Z28" s="639">
        <v>8.4</v>
      </c>
      <c r="AA28" s="639"/>
      <c r="AB28" s="639"/>
      <c r="AC28" s="639"/>
      <c r="AD28" s="639"/>
      <c r="AE28" s="664">
        <f t="shared" si="0"/>
        <v>932.40000000000009</v>
      </c>
      <c r="AF28" s="664"/>
      <c r="AG28" s="664"/>
      <c r="AH28" s="664"/>
      <c r="AI28" s="664"/>
      <c r="AJ28" s="639">
        <v>5.6</v>
      </c>
      <c r="AK28" s="639"/>
      <c r="AL28" s="639"/>
      <c r="AM28" s="639"/>
      <c r="AN28" s="639"/>
      <c r="AO28" s="665">
        <f t="shared" si="1"/>
        <v>621.59999999999991</v>
      </c>
      <c r="AP28" s="665"/>
      <c r="AQ28" s="665"/>
      <c r="AR28" s="665"/>
      <c r="AS28" s="666"/>
      <c r="AT28" s="650"/>
      <c r="AU28" s="667"/>
      <c r="AV28" s="667"/>
      <c r="AW28" s="667"/>
      <c r="AX28" s="667"/>
    </row>
    <row r="29" spans="1:50" ht="13.5" customHeight="1" thickBot="1">
      <c r="A29" s="651"/>
      <c r="B29" s="652"/>
      <c r="C29" s="653"/>
      <c r="D29" s="651"/>
      <c r="E29" s="652"/>
      <c r="F29" s="652"/>
      <c r="G29" s="653"/>
      <c r="H29" s="654" t="s">
        <v>303</v>
      </c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55"/>
      <c r="T29" s="652"/>
      <c r="U29" s="653"/>
      <c r="V29" s="644">
        <v>111</v>
      </c>
      <c r="W29" s="645"/>
      <c r="X29" s="645"/>
      <c r="Y29" s="646"/>
      <c r="Z29" s="644">
        <v>10.8</v>
      </c>
      <c r="AA29" s="645"/>
      <c r="AB29" s="645"/>
      <c r="AC29" s="645"/>
      <c r="AD29" s="646"/>
      <c r="AE29" s="664">
        <f t="shared" si="0"/>
        <v>1198.8000000000002</v>
      </c>
      <c r="AF29" s="664"/>
      <c r="AG29" s="664"/>
      <c r="AH29" s="664"/>
      <c r="AI29" s="664"/>
      <c r="AJ29" s="644">
        <v>7.2</v>
      </c>
      <c r="AK29" s="645"/>
      <c r="AL29" s="645"/>
      <c r="AM29" s="645"/>
      <c r="AN29" s="646"/>
      <c r="AO29" s="665">
        <f t="shared" si="1"/>
        <v>799.2</v>
      </c>
      <c r="AP29" s="665"/>
      <c r="AQ29" s="665"/>
      <c r="AR29" s="665"/>
      <c r="AS29" s="666"/>
      <c r="AT29" s="649"/>
      <c r="AU29" s="649"/>
      <c r="AV29" s="649"/>
      <c r="AW29" s="649"/>
      <c r="AX29" s="650"/>
    </row>
    <row r="30" spans="1:50" ht="13.5" customHeight="1" thickBot="1">
      <c r="A30" s="651"/>
      <c r="B30" s="652"/>
      <c r="C30" s="653"/>
      <c r="D30" s="651"/>
      <c r="E30" s="652"/>
      <c r="F30" s="652"/>
      <c r="G30" s="653"/>
      <c r="H30" s="654" t="s">
        <v>304</v>
      </c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55"/>
      <c r="T30" s="652"/>
      <c r="U30" s="653"/>
      <c r="V30" s="644">
        <v>111</v>
      </c>
      <c r="W30" s="645"/>
      <c r="X30" s="645"/>
      <c r="Y30" s="646"/>
      <c r="Z30" s="644">
        <v>2.25</v>
      </c>
      <c r="AA30" s="645"/>
      <c r="AB30" s="645"/>
      <c r="AC30" s="645"/>
      <c r="AD30" s="646"/>
      <c r="AE30" s="664">
        <f t="shared" si="0"/>
        <v>249.75</v>
      </c>
      <c r="AF30" s="664"/>
      <c r="AG30" s="664"/>
      <c r="AH30" s="664"/>
      <c r="AI30" s="664"/>
      <c r="AJ30" s="644">
        <v>2.25</v>
      </c>
      <c r="AK30" s="645"/>
      <c r="AL30" s="645"/>
      <c r="AM30" s="645"/>
      <c r="AN30" s="646"/>
      <c r="AO30" s="665">
        <f t="shared" si="1"/>
        <v>249.75</v>
      </c>
      <c r="AP30" s="665"/>
      <c r="AQ30" s="665"/>
      <c r="AR30" s="665"/>
      <c r="AS30" s="666"/>
      <c r="AT30" s="649"/>
      <c r="AU30" s="649"/>
      <c r="AV30" s="649"/>
      <c r="AW30" s="649"/>
      <c r="AX30" s="650"/>
    </row>
    <row r="31" spans="1:50" ht="13.5" customHeight="1" thickBot="1">
      <c r="A31" s="651"/>
      <c r="B31" s="652"/>
      <c r="C31" s="653"/>
      <c r="D31" s="651"/>
      <c r="E31" s="652"/>
      <c r="F31" s="652"/>
      <c r="G31" s="653"/>
      <c r="H31" s="654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55"/>
      <c r="T31" s="652"/>
      <c r="U31" s="653"/>
      <c r="V31" s="644"/>
      <c r="W31" s="645"/>
      <c r="X31" s="645"/>
      <c r="Y31" s="646"/>
      <c r="Z31" s="644"/>
      <c r="AA31" s="645"/>
      <c r="AB31" s="645"/>
      <c r="AC31" s="645"/>
      <c r="AD31" s="646"/>
      <c r="AE31" s="664">
        <f t="shared" si="0"/>
        <v>0</v>
      </c>
      <c r="AF31" s="664"/>
      <c r="AG31" s="664"/>
      <c r="AH31" s="664"/>
      <c r="AI31" s="664"/>
      <c r="AJ31" s="644"/>
      <c r="AK31" s="645"/>
      <c r="AL31" s="645"/>
      <c r="AM31" s="645"/>
      <c r="AN31" s="646"/>
      <c r="AO31" s="665">
        <f t="shared" si="1"/>
        <v>0</v>
      </c>
      <c r="AP31" s="665"/>
      <c r="AQ31" s="665"/>
      <c r="AR31" s="665"/>
      <c r="AS31" s="666"/>
      <c r="AT31" s="649"/>
      <c r="AU31" s="649"/>
      <c r="AV31" s="649"/>
      <c r="AW31" s="649"/>
      <c r="AX31" s="650"/>
    </row>
    <row r="32" spans="1:50" ht="13.5" customHeight="1" thickBot="1">
      <c r="A32" s="651"/>
      <c r="B32" s="652"/>
      <c r="C32" s="653"/>
      <c r="D32" s="651"/>
      <c r="E32" s="652"/>
      <c r="F32" s="652"/>
      <c r="G32" s="653"/>
      <c r="H32" s="654" t="s">
        <v>214</v>
      </c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55"/>
      <c r="T32" s="652"/>
      <c r="U32" s="653"/>
      <c r="V32" s="644">
        <v>300</v>
      </c>
      <c r="W32" s="645"/>
      <c r="X32" s="645"/>
      <c r="Y32" s="646"/>
      <c r="Z32" s="644">
        <v>3.1</v>
      </c>
      <c r="AA32" s="645"/>
      <c r="AB32" s="645"/>
      <c r="AC32" s="645"/>
      <c r="AD32" s="646"/>
      <c r="AE32" s="664">
        <f t="shared" si="0"/>
        <v>930</v>
      </c>
      <c r="AF32" s="664"/>
      <c r="AG32" s="664"/>
      <c r="AH32" s="664"/>
      <c r="AI32" s="664"/>
      <c r="AJ32" s="644">
        <v>2.1</v>
      </c>
      <c r="AK32" s="645"/>
      <c r="AL32" s="645"/>
      <c r="AM32" s="645"/>
      <c r="AN32" s="646"/>
      <c r="AO32" s="665">
        <f t="shared" si="1"/>
        <v>630</v>
      </c>
      <c r="AP32" s="665"/>
      <c r="AQ32" s="665"/>
      <c r="AR32" s="665"/>
      <c r="AS32" s="666"/>
      <c r="AT32" s="649"/>
      <c r="AU32" s="649"/>
      <c r="AV32" s="649"/>
      <c r="AW32" s="649"/>
      <c r="AX32" s="650"/>
    </row>
    <row r="33" spans="1:50" ht="13.5" customHeight="1" thickBot="1">
      <c r="A33" s="651"/>
      <c r="B33" s="652"/>
      <c r="C33" s="653"/>
      <c r="D33" s="651"/>
      <c r="E33" s="652"/>
      <c r="F33" s="652"/>
      <c r="G33" s="653"/>
      <c r="H33" s="654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55"/>
      <c r="T33" s="652"/>
      <c r="U33" s="653"/>
      <c r="V33" s="644"/>
      <c r="W33" s="645"/>
      <c r="X33" s="645"/>
      <c r="Y33" s="646"/>
      <c r="Z33" s="644"/>
      <c r="AA33" s="645"/>
      <c r="AB33" s="645"/>
      <c r="AC33" s="645"/>
      <c r="AD33" s="646"/>
      <c r="AE33" s="664">
        <f t="shared" si="0"/>
        <v>0</v>
      </c>
      <c r="AF33" s="664"/>
      <c r="AG33" s="664"/>
      <c r="AH33" s="664"/>
      <c r="AI33" s="664"/>
      <c r="AJ33" s="644"/>
      <c r="AK33" s="645"/>
      <c r="AL33" s="645"/>
      <c r="AM33" s="645"/>
      <c r="AN33" s="646"/>
      <c r="AO33" s="665">
        <f t="shared" si="1"/>
        <v>0</v>
      </c>
      <c r="AP33" s="665"/>
      <c r="AQ33" s="665"/>
      <c r="AR33" s="665"/>
      <c r="AS33" s="666"/>
      <c r="AT33" s="649"/>
      <c r="AU33" s="649"/>
      <c r="AV33" s="649"/>
      <c r="AW33" s="649"/>
      <c r="AX33" s="650"/>
    </row>
    <row r="34" spans="1:50" ht="13.5" customHeight="1" thickBot="1">
      <c r="A34" s="651"/>
      <c r="B34" s="652"/>
      <c r="C34" s="653"/>
      <c r="D34" s="651"/>
      <c r="E34" s="652"/>
      <c r="F34" s="652"/>
      <c r="G34" s="653"/>
      <c r="H34" s="658"/>
      <c r="I34" s="659"/>
      <c r="J34" s="659"/>
      <c r="K34" s="659"/>
      <c r="L34" s="659"/>
      <c r="M34" s="659"/>
      <c r="N34" s="659"/>
      <c r="O34" s="659"/>
      <c r="P34" s="659"/>
      <c r="Q34" s="659"/>
      <c r="R34" s="660"/>
      <c r="S34" s="655"/>
      <c r="T34" s="652"/>
      <c r="U34" s="653"/>
      <c r="V34" s="644"/>
      <c r="W34" s="645"/>
      <c r="X34" s="645"/>
      <c r="Y34" s="646"/>
      <c r="Z34" s="644"/>
      <c r="AA34" s="645"/>
      <c r="AB34" s="645"/>
      <c r="AC34" s="645"/>
      <c r="AD34" s="646"/>
      <c r="AE34" s="664">
        <f>Z34*V34</f>
        <v>0</v>
      </c>
      <c r="AF34" s="664"/>
      <c r="AG34" s="664"/>
      <c r="AH34" s="664"/>
      <c r="AI34" s="664"/>
      <c r="AJ34" s="644"/>
      <c r="AK34" s="645"/>
      <c r="AL34" s="645"/>
      <c r="AM34" s="645"/>
      <c r="AN34" s="646"/>
      <c r="AO34" s="665">
        <f t="shared" si="1"/>
        <v>0</v>
      </c>
      <c r="AP34" s="665"/>
      <c r="AQ34" s="665"/>
      <c r="AR34" s="665"/>
      <c r="AS34" s="666"/>
      <c r="AT34" s="710"/>
      <c r="AU34" s="711"/>
      <c r="AV34" s="711"/>
      <c r="AW34" s="711"/>
      <c r="AX34" s="712"/>
    </row>
    <row r="35" spans="1:50" ht="12.75" customHeight="1">
      <c r="A35" s="651"/>
      <c r="B35" s="652"/>
      <c r="C35" s="653"/>
      <c r="D35" s="651"/>
      <c r="E35" s="652"/>
      <c r="F35" s="652"/>
      <c r="G35" s="653"/>
      <c r="H35" s="661"/>
      <c r="I35" s="662"/>
      <c r="J35" s="662"/>
      <c r="K35" s="662"/>
      <c r="L35" s="662"/>
      <c r="M35" s="662"/>
      <c r="N35" s="662"/>
      <c r="O35" s="662"/>
      <c r="P35" s="662"/>
      <c r="Q35" s="662"/>
      <c r="R35" s="663"/>
      <c r="S35" s="655"/>
      <c r="T35" s="652"/>
      <c r="U35" s="653"/>
      <c r="V35" s="644"/>
      <c r="W35" s="645"/>
      <c r="X35" s="645"/>
      <c r="Y35" s="646"/>
      <c r="Z35" s="644"/>
      <c r="AA35" s="645"/>
      <c r="AB35" s="645"/>
      <c r="AC35" s="645"/>
      <c r="AD35" s="646"/>
      <c r="AE35" s="664">
        <f t="shared" si="0"/>
        <v>0</v>
      </c>
      <c r="AF35" s="664"/>
      <c r="AG35" s="664"/>
      <c r="AH35" s="664"/>
      <c r="AI35" s="664"/>
      <c r="AJ35" s="644"/>
      <c r="AK35" s="645"/>
      <c r="AL35" s="645"/>
      <c r="AM35" s="645"/>
      <c r="AN35" s="646"/>
      <c r="AO35" s="665">
        <f t="shared" si="1"/>
        <v>0</v>
      </c>
      <c r="AP35" s="665"/>
      <c r="AQ35" s="665"/>
      <c r="AR35" s="665"/>
      <c r="AS35" s="666"/>
      <c r="AT35" s="710"/>
      <c r="AU35" s="711"/>
      <c r="AV35" s="711"/>
      <c r="AW35" s="711"/>
      <c r="AX35" s="712"/>
    </row>
    <row r="36" spans="1:50" ht="12.75" customHeight="1">
      <c r="A36" s="651"/>
      <c r="B36" s="652"/>
      <c r="C36" s="653"/>
      <c r="D36" s="651"/>
      <c r="E36" s="652"/>
      <c r="F36" s="652"/>
      <c r="G36" s="653"/>
      <c r="H36" s="654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55"/>
      <c r="T36" s="652"/>
      <c r="U36" s="653"/>
      <c r="V36" s="644"/>
      <c r="W36" s="645"/>
      <c r="X36" s="645"/>
      <c r="Y36" s="646"/>
      <c r="Z36" s="644"/>
      <c r="AA36" s="645"/>
      <c r="AB36" s="645"/>
      <c r="AC36" s="645"/>
      <c r="AD36" s="646"/>
      <c r="AE36" s="641">
        <f t="shared" si="0"/>
        <v>0</v>
      </c>
      <c r="AF36" s="642"/>
      <c r="AG36" s="642"/>
      <c r="AH36" s="642"/>
      <c r="AI36" s="643"/>
      <c r="AJ36" s="644"/>
      <c r="AK36" s="645"/>
      <c r="AL36" s="645"/>
      <c r="AM36" s="645"/>
      <c r="AN36" s="646"/>
      <c r="AO36" s="644">
        <f t="shared" si="1"/>
        <v>0</v>
      </c>
      <c r="AP36" s="645"/>
      <c r="AQ36" s="645"/>
      <c r="AR36" s="645"/>
      <c r="AS36" s="647"/>
      <c r="AT36" s="649"/>
      <c r="AU36" s="649"/>
      <c r="AV36" s="649"/>
      <c r="AW36" s="649"/>
      <c r="AX36" s="650"/>
    </row>
    <row r="37" spans="1:50" ht="13.5" customHeight="1" thickBot="1">
      <c r="A37" s="651"/>
      <c r="B37" s="652"/>
      <c r="C37" s="653"/>
      <c r="D37" s="651"/>
      <c r="E37" s="652"/>
      <c r="F37" s="652"/>
      <c r="G37" s="653"/>
      <c r="H37" s="654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55"/>
      <c r="T37" s="652"/>
      <c r="U37" s="653"/>
      <c r="V37" s="644"/>
      <c r="W37" s="645"/>
      <c r="X37" s="645"/>
      <c r="Y37" s="646"/>
      <c r="Z37" s="644"/>
      <c r="AA37" s="645"/>
      <c r="AB37" s="645"/>
      <c r="AC37" s="645"/>
      <c r="AD37" s="646"/>
      <c r="AE37" s="641">
        <f t="shared" si="0"/>
        <v>0</v>
      </c>
      <c r="AF37" s="642"/>
      <c r="AG37" s="642"/>
      <c r="AH37" s="642"/>
      <c r="AI37" s="643"/>
      <c r="AJ37" s="644"/>
      <c r="AK37" s="645"/>
      <c r="AL37" s="645"/>
      <c r="AM37" s="645"/>
      <c r="AN37" s="646"/>
      <c r="AO37" s="644">
        <f t="shared" si="1"/>
        <v>0</v>
      </c>
      <c r="AP37" s="645"/>
      <c r="AQ37" s="645"/>
      <c r="AR37" s="645"/>
      <c r="AS37" s="647"/>
      <c r="AT37" s="649"/>
      <c r="AU37" s="649"/>
      <c r="AV37" s="649"/>
      <c r="AW37" s="649"/>
      <c r="AX37" s="650"/>
    </row>
    <row r="38" spans="1:50">
      <c r="A38" s="634"/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56" t="s">
        <v>107</v>
      </c>
      <c r="T38" s="656"/>
      <c r="U38" s="656"/>
      <c r="V38" s="657"/>
      <c r="W38" s="629"/>
      <c r="X38" s="629"/>
      <c r="Y38" s="630"/>
      <c r="Z38" s="628" t="s">
        <v>152</v>
      </c>
      <c r="AA38" s="629"/>
      <c r="AB38" s="629"/>
      <c r="AC38" s="629"/>
      <c r="AD38" s="630"/>
      <c r="AE38" s="625">
        <f>SUM(AE26:AI37)</f>
        <v>10019.950000000001</v>
      </c>
      <c r="AF38" s="626"/>
      <c r="AG38" s="626"/>
      <c r="AH38" s="626"/>
      <c r="AI38" s="627"/>
      <c r="AJ38" s="628" t="s">
        <v>152</v>
      </c>
      <c r="AK38" s="629"/>
      <c r="AL38" s="629"/>
      <c r="AM38" s="629"/>
      <c r="AN38" s="630"/>
      <c r="AO38" s="631">
        <f>SUM(AO26:AS37)</f>
        <v>6772.8499999999995</v>
      </c>
      <c r="AP38" s="632"/>
      <c r="AQ38" s="632"/>
      <c r="AR38" s="632"/>
      <c r="AS38" s="633"/>
      <c r="AT38" s="634"/>
      <c r="AU38" s="634"/>
      <c r="AV38" s="634"/>
      <c r="AW38" s="634"/>
      <c r="AX38" s="634"/>
    </row>
    <row r="39" spans="1:50">
      <c r="A39" s="634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8" t="s">
        <v>93</v>
      </c>
      <c r="T39" s="638"/>
      <c r="U39" s="638"/>
      <c r="V39" s="639"/>
      <c r="W39" s="639"/>
      <c r="X39" s="639"/>
      <c r="Y39" s="639"/>
      <c r="Z39" s="640" t="s">
        <v>152</v>
      </c>
      <c r="AA39" s="639"/>
      <c r="AB39" s="639"/>
      <c r="AC39" s="639"/>
      <c r="AD39" s="639"/>
      <c r="AE39" s="648"/>
      <c r="AF39" s="648"/>
      <c r="AG39" s="648"/>
      <c r="AH39" s="648"/>
      <c r="AI39" s="648"/>
      <c r="AJ39" s="640" t="s">
        <v>152</v>
      </c>
      <c r="AK39" s="639"/>
      <c r="AL39" s="639"/>
      <c r="AM39" s="639"/>
      <c r="AN39" s="639"/>
      <c r="AO39" s="639"/>
      <c r="AP39" s="639"/>
      <c r="AQ39" s="639"/>
      <c r="AR39" s="639"/>
      <c r="AS39" s="639"/>
      <c r="AT39" s="634"/>
      <c r="AU39" s="634"/>
      <c r="AV39" s="634"/>
      <c r="AW39" s="634"/>
      <c r="AX39" s="634"/>
    </row>
    <row r="40" spans="1:50">
      <c r="A40" s="145" t="s">
        <v>153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</row>
    <row r="41" spans="1:50">
      <c r="A41" s="64" t="s">
        <v>154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59"/>
      <c r="O41" s="59"/>
      <c r="P41" s="59"/>
      <c r="Q41" s="59"/>
      <c r="R41" s="637"/>
      <c r="S41" s="637"/>
      <c r="T41" s="637"/>
      <c r="U41" s="637"/>
      <c r="V41" s="637"/>
      <c r="W41" s="637"/>
      <c r="X41" s="637"/>
      <c r="Y41" s="637"/>
      <c r="Z41" s="637"/>
      <c r="AA41" s="637"/>
      <c r="AB41" s="67"/>
      <c r="AC41" s="637" t="s">
        <v>305</v>
      </c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</row>
    <row r="42" spans="1:50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75"/>
      <c r="Q42" s="75"/>
      <c r="R42" s="624" t="s">
        <v>136</v>
      </c>
      <c r="S42" s="624"/>
      <c r="T42" s="624"/>
      <c r="U42" s="624"/>
      <c r="V42" s="624"/>
      <c r="W42" s="624"/>
      <c r="X42" s="624"/>
      <c r="Y42" s="624"/>
      <c r="Z42" s="624"/>
      <c r="AA42" s="624"/>
      <c r="AB42" s="76"/>
      <c r="AC42" s="624" t="s">
        <v>137</v>
      </c>
      <c r="AD42" s="624"/>
      <c r="AE42" s="624"/>
      <c r="AF42" s="624"/>
      <c r="AG42" s="624"/>
      <c r="AH42" s="624"/>
      <c r="AI42" s="624"/>
      <c r="AJ42" s="624"/>
      <c r="AK42" s="624"/>
      <c r="AL42" s="624"/>
      <c r="AM42" s="624"/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</row>
    <row r="43" spans="1:50">
      <c r="A43" s="145"/>
      <c r="B43" s="145"/>
      <c r="C43" s="145"/>
      <c r="D43" s="145"/>
      <c r="E43" s="145"/>
      <c r="F43" s="145"/>
      <c r="G43" s="145"/>
      <c r="H43" s="637" t="s">
        <v>155</v>
      </c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4"/>
      <c r="T43" s="637"/>
      <c r="U43" s="637"/>
      <c r="V43" s="637"/>
      <c r="W43" s="637"/>
      <c r="X43" s="637"/>
      <c r="Y43" s="637"/>
      <c r="Z43" s="637"/>
      <c r="AA43" s="637"/>
      <c r="AB43" s="64"/>
      <c r="AC43" s="637" t="s">
        <v>305</v>
      </c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</row>
    <row r="44" spans="1:50">
      <c r="A44" s="59"/>
      <c r="B44" s="59"/>
      <c r="C44" s="59"/>
      <c r="D44" s="59"/>
      <c r="E44" s="59"/>
      <c r="F44" s="59"/>
      <c r="G44" s="59"/>
      <c r="H44" s="624" t="s">
        <v>133</v>
      </c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77"/>
      <c r="T44" s="624" t="s">
        <v>136</v>
      </c>
      <c r="U44" s="624"/>
      <c r="V44" s="624"/>
      <c r="W44" s="624"/>
      <c r="X44" s="624"/>
      <c r="Y44" s="624"/>
      <c r="Z44" s="624"/>
      <c r="AA44" s="624"/>
      <c r="AB44" s="77"/>
      <c r="AC44" s="624" t="s">
        <v>137</v>
      </c>
      <c r="AD44" s="624"/>
      <c r="AE44" s="624"/>
      <c r="AF44" s="624"/>
      <c r="AG44" s="624"/>
      <c r="AH44" s="624"/>
      <c r="AI44" s="624"/>
      <c r="AJ44" s="624"/>
      <c r="AK44" s="624"/>
      <c r="AL44" s="624"/>
      <c r="AM44" s="624"/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4"/>
    </row>
    <row r="45" spans="1:50">
      <c r="A45" s="59"/>
      <c r="B45" s="59"/>
      <c r="C45" s="59"/>
      <c r="D45" s="59"/>
      <c r="E45" s="59"/>
      <c r="F45" s="59"/>
      <c r="G45" s="59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7"/>
      <c r="T45" s="637"/>
      <c r="U45" s="637"/>
      <c r="V45" s="637"/>
      <c r="W45" s="637"/>
      <c r="X45" s="637"/>
      <c r="Y45" s="637"/>
      <c r="Z45" s="637"/>
      <c r="AA45" s="637"/>
      <c r="AB45" s="6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  <c r="AR45" s="637"/>
      <c r="AS45" s="637"/>
      <c r="AT45" s="637"/>
      <c r="AU45" s="637"/>
      <c r="AV45" s="637"/>
      <c r="AW45" s="637"/>
      <c r="AX45" s="637"/>
    </row>
    <row r="46" spans="1:50">
      <c r="A46" s="59"/>
      <c r="B46" s="59"/>
      <c r="C46" s="59"/>
      <c r="D46" s="59"/>
      <c r="E46" s="59"/>
      <c r="F46" s="59"/>
      <c r="G46" s="59"/>
      <c r="H46" s="624" t="s">
        <v>133</v>
      </c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77"/>
      <c r="T46" s="624" t="s">
        <v>136</v>
      </c>
      <c r="U46" s="624"/>
      <c r="V46" s="624"/>
      <c r="W46" s="624"/>
      <c r="X46" s="624"/>
      <c r="Y46" s="624"/>
      <c r="Z46" s="624"/>
      <c r="AA46" s="624"/>
      <c r="AB46" s="77"/>
      <c r="AC46" s="624" t="s">
        <v>137</v>
      </c>
      <c r="AD46" s="624"/>
      <c r="AE46" s="624"/>
      <c r="AF46" s="624"/>
      <c r="AG46" s="624"/>
      <c r="AH46" s="624"/>
      <c r="AI46" s="624"/>
      <c r="AJ46" s="624"/>
      <c r="AK46" s="624"/>
      <c r="AL46" s="624"/>
      <c r="AM46" s="624"/>
      <c r="AN46" s="624"/>
      <c r="AO46" s="624"/>
      <c r="AP46" s="624"/>
      <c r="AQ46" s="624"/>
      <c r="AR46" s="624"/>
      <c r="AS46" s="624"/>
      <c r="AT46" s="624"/>
      <c r="AU46" s="624"/>
      <c r="AV46" s="624"/>
      <c r="AW46" s="624"/>
      <c r="AX46" s="624"/>
    </row>
    <row r="47" spans="1:50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7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</row>
    <row r="48" spans="1:50">
      <c r="A48" s="66" t="s">
        <v>156</v>
      </c>
      <c r="B48" s="145"/>
      <c r="C48" s="145"/>
      <c r="D48" s="145"/>
      <c r="E48" s="145"/>
      <c r="F48" s="145"/>
      <c r="G48" s="145"/>
      <c r="H48" s="145"/>
      <c r="I48" s="635" t="s">
        <v>306</v>
      </c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635"/>
      <c r="AK48" s="635"/>
      <c r="AL48" s="635"/>
      <c r="AM48" s="635"/>
      <c r="AN48" s="635"/>
      <c r="AO48" s="635"/>
      <c r="AP48" s="635"/>
      <c r="AQ48" s="635"/>
      <c r="AR48" s="635"/>
      <c r="AS48" s="635"/>
      <c r="AT48" s="635"/>
      <c r="AU48" s="635"/>
      <c r="AV48" s="635"/>
      <c r="AW48" s="635"/>
      <c r="AX48" s="635"/>
    </row>
    <row r="49" spans="1:50">
      <c r="A49" s="145"/>
      <c r="B49" s="145"/>
      <c r="C49" s="145"/>
      <c r="D49" s="145"/>
      <c r="E49" s="145"/>
      <c r="F49" s="145"/>
      <c r="G49" s="145"/>
      <c r="H49" s="145"/>
      <c r="I49" s="624" t="s">
        <v>157</v>
      </c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  <c r="AD49" s="624"/>
      <c r="AE49" s="624"/>
      <c r="AF49" s="624"/>
      <c r="AG49" s="624"/>
      <c r="AH49" s="624"/>
      <c r="AI49" s="624"/>
      <c r="AJ49" s="624"/>
      <c r="AK49" s="624"/>
      <c r="AL49" s="624"/>
      <c r="AM49" s="624"/>
      <c r="AN49" s="624"/>
      <c r="AO49" s="624"/>
      <c r="AP49" s="624"/>
      <c r="AQ49" s="624"/>
      <c r="AR49" s="624"/>
      <c r="AS49" s="624"/>
      <c r="AT49" s="624"/>
      <c r="AU49" s="624"/>
      <c r="AV49" s="624"/>
      <c r="AW49" s="624"/>
      <c r="AX49" s="624"/>
    </row>
    <row r="50" spans="1:50">
      <c r="A50" s="635"/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6" t="s">
        <v>158</v>
      </c>
      <c r="AQ50" s="636"/>
      <c r="AR50" s="636"/>
      <c r="AS50" s="635">
        <v>95</v>
      </c>
      <c r="AT50" s="635"/>
      <c r="AU50" s="635"/>
      <c r="AV50" s="636" t="s">
        <v>159</v>
      </c>
      <c r="AW50" s="636"/>
      <c r="AX50" s="636"/>
    </row>
    <row r="51" spans="1:50">
      <c r="A51" s="145" t="s">
        <v>160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>
      <c r="A52" s="145" t="s">
        <v>161</v>
      </c>
      <c r="B52" s="145"/>
      <c r="C52" s="145"/>
      <c r="D52" s="145"/>
      <c r="E52" s="635"/>
      <c r="F52" s="635"/>
      <c r="G52" s="635"/>
      <c r="H52" s="635"/>
      <c r="I52" s="635"/>
      <c r="J52" s="635"/>
      <c r="K52" s="635"/>
      <c r="L52" s="635"/>
      <c r="M52" s="635"/>
      <c r="N52" s="145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5"/>
      <c r="AJ52" s="635"/>
      <c r="AK52" s="635"/>
      <c r="AL52" s="63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>
      <c r="A53" s="66"/>
      <c r="B53" s="145"/>
      <c r="C53" s="145"/>
      <c r="D53" s="145"/>
      <c r="E53" s="624" t="s">
        <v>136</v>
      </c>
      <c r="F53" s="624"/>
      <c r="G53" s="624"/>
      <c r="H53" s="624"/>
      <c r="I53" s="624"/>
      <c r="J53" s="624"/>
      <c r="K53" s="624"/>
      <c r="L53" s="624"/>
      <c r="M53" s="624"/>
      <c r="N53" s="74"/>
      <c r="O53" s="624" t="s">
        <v>137</v>
      </c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624"/>
      <c r="AG53" s="624"/>
      <c r="AH53" s="624"/>
      <c r="AI53" s="624"/>
      <c r="AJ53" s="624"/>
      <c r="AK53" s="624"/>
      <c r="AL53" s="624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</row>
    <row r="54" spans="1:50">
      <c r="A54" s="145" t="s">
        <v>162</v>
      </c>
      <c r="B54" s="66"/>
      <c r="C54" s="66"/>
      <c r="D54" s="66"/>
      <c r="E54" s="66"/>
      <c r="F54" s="66"/>
      <c r="G54" s="66"/>
      <c r="H54" s="66"/>
      <c r="I54" s="66"/>
      <c r="J54" s="66"/>
      <c r="K54" s="635"/>
      <c r="L54" s="635"/>
      <c r="M54" s="635"/>
      <c r="N54" s="635"/>
      <c r="O54" s="635"/>
      <c r="P54" s="635"/>
      <c r="Q54" s="635"/>
      <c r="R54" s="635"/>
      <c r="S54" s="635"/>
      <c r="T54" s="14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59"/>
      <c r="AN54" s="59"/>
      <c r="AO54" s="59"/>
      <c r="AP54" s="59"/>
      <c r="AQ54" s="59"/>
      <c r="AR54" s="59"/>
      <c r="AS54" s="59"/>
      <c r="AT54" s="145"/>
      <c r="AU54" s="145"/>
      <c r="AV54" s="145"/>
      <c r="AW54" s="145"/>
      <c r="AX54" s="145"/>
    </row>
    <row r="55" spans="1:50">
      <c r="A55" s="145"/>
      <c r="B55" s="78"/>
      <c r="C55" s="59"/>
      <c r="D55" s="59"/>
      <c r="E55" s="59"/>
      <c r="F55" s="59"/>
      <c r="G55" s="59"/>
      <c r="H55" s="59"/>
      <c r="I55" s="59"/>
      <c r="J55" s="59"/>
      <c r="K55" s="624" t="s">
        <v>136</v>
      </c>
      <c r="L55" s="624"/>
      <c r="M55" s="624"/>
      <c r="N55" s="624"/>
      <c r="O55" s="624"/>
      <c r="P55" s="624"/>
      <c r="Q55" s="624"/>
      <c r="R55" s="624"/>
      <c r="S55" s="624"/>
      <c r="T55" s="77"/>
      <c r="U55" s="624" t="s">
        <v>137</v>
      </c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624"/>
      <c r="AG55" s="624"/>
      <c r="AH55" s="624"/>
      <c r="AI55" s="624"/>
      <c r="AJ55" s="624"/>
      <c r="AK55" s="624"/>
      <c r="AL55" s="624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topLeftCell="F1" workbookViewId="0">
      <selection activeCell="H18" sqref="H18"/>
    </sheetView>
  </sheetViews>
  <sheetFormatPr defaultRowHeight="12.75"/>
  <cols>
    <col min="1" max="1" width="29.85546875" hidden="1" customWidth="1"/>
    <col min="2" max="5" width="0" hidden="1" customWidth="1"/>
    <col min="6" max="6" width="5.5703125" style="439" customWidth="1"/>
    <col min="7" max="7" width="32.28515625" style="439" customWidth="1"/>
    <col min="8" max="8" width="9.140625" style="439"/>
    <col min="9" max="9" width="9.140625" style="475"/>
    <col min="10" max="10" width="9.140625" style="439"/>
    <col min="11" max="11" width="0" style="439" hidden="1" customWidth="1"/>
    <col min="12" max="12" width="18.85546875" style="439" hidden="1" customWidth="1"/>
    <col min="13" max="15" width="9.140625" style="439"/>
  </cols>
  <sheetData>
    <row r="1" spans="6:13">
      <c r="F1" s="713" t="s">
        <v>313</v>
      </c>
      <c r="G1" s="713"/>
      <c r="H1" s="713"/>
      <c r="I1" s="713"/>
      <c r="J1" s="713"/>
      <c r="K1" s="713"/>
    </row>
    <row r="2" spans="6:13">
      <c r="F2" s="466" t="s">
        <v>252</v>
      </c>
      <c r="G2" s="467" t="s">
        <v>283</v>
      </c>
      <c r="H2" s="468">
        <v>0.21</v>
      </c>
      <c r="I2" s="474">
        <v>0.21</v>
      </c>
      <c r="J2" s="469">
        <v>0</v>
      </c>
      <c r="K2" s="469">
        <f>J2*I2</f>
        <v>0</v>
      </c>
    </row>
    <row r="3" spans="6:13">
      <c r="F3" s="466" t="s">
        <v>278</v>
      </c>
      <c r="G3" s="467" t="s">
        <v>282</v>
      </c>
      <c r="H3" s="468">
        <v>1.2E-2</v>
      </c>
      <c r="I3" s="474">
        <v>1.2E-2</v>
      </c>
      <c r="J3" s="470">
        <v>88.5</v>
      </c>
      <c r="K3" s="470">
        <f>I3*J3</f>
        <v>1.0620000000000001</v>
      </c>
      <c r="M3" s="439">
        <f>J3*I3</f>
        <v>1.0620000000000001</v>
      </c>
    </row>
    <row r="4" spans="6:13">
      <c r="F4" s="466" t="s">
        <v>279</v>
      </c>
      <c r="G4" s="467" t="s">
        <v>314</v>
      </c>
      <c r="H4" s="468">
        <v>1E-3</v>
      </c>
      <c r="I4" s="474">
        <v>1E-3</v>
      </c>
      <c r="J4" s="470">
        <v>555</v>
      </c>
      <c r="K4" s="470">
        <f>J4*I4</f>
        <v>0.55500000000000005</v>
      </c>
      <c r="M4" s="439">
        <f>I4*J4</f>
        <v>0.55500000000000005</v>
      </c>
    </row>
    <row r="5" spans="6:13">
      <c r="F5" s="714" t="s">
        <v>315</v>
      </c>
      <c r="G5" s="715"/>
      <c r="H5" s="715"/>
      <c r="I5" s="715"/>
      <c r="J5" s="715"/>
      <c r="K5" s="470">
        <f>SUM(K2:K4)</f>
        <v>1.617</v>
      </c>
      <c r="M5" s="84">
        <f>SUM(M3:M4)</f>
        <v>1.617</v>
      </c>
    </row>
    <row r="6" spans="6:13">
      <c r="F6" s="805" t="s">
        <v>335</v>
      </c>
      <c r="G6" s="806"/>
      <c r="H6" s="805"/>
      <c r="I6" s="805"/>
    </row>
    <row r="7" spans="6:13">
      <c r="F7" s="805" t="s">
        <v>336</v>
      </c>
      <c r="G7" s="806">
        <v>0.02</v>
      </c>
      <c r="H7" s="805">
        <v>72</v>
      </c>
      <c r="I7" s="805">
        <f>H7*G7</f>
        <v>1.44</v>
      </c>
    </row>
    <row r="8" spans="6:13">
      <c r="F8" s="805" t="s">
        <v>337</v>
      </c>
      <c r="G8" s="806">
        <v>0.125</v>
      </c>
      <c r="H8" s="805">
        <v>58.32</v>
      </c>
      <c r="I8" s="805">
        <f>G8*H8</f>
        <v>7.29</v>
      </c>
    </row>
    <row r="9" spans="6:13">
      <c r="F9" s="805" t="s">
        <v>338</v>
      </c>
      <c r="G9" s="806">
        <v>2.9999999999999997E-4</v>
      </c>
      <c r="H9" s="805">
        <v>18</v>
      </c>
      <c r="I9" s="805">
        <f>H9*G9</f>
        <v>5.3999999999999994E-3</v>
      </c>
    </row>
    <row r="10" spans="6:13">
      <c r="F10" s="805" t="s">
        <v>339</v>
      </c>
      <c r="G10" s="806">
        <v>5.0000000000000001E-3</v>
      </c>
      <c r="H10" s="805">
        <v>88.5</v>
      </c>
      <c r="I10" s="805">
        <f>G10*H10</f>
        <v>0.4425</v>
      </c>
    </row>
    <row r="11" spans="6:13">
      <c r="F11" s="805" t="s">
        <v>340</v>
      </c>
      <c r="G11" s="806">
        <v>5.0000000000000001E-3</v>
      </c>
      <c r="H11" s="805">
        <v>610.20000000000005</v>
      </c>
      <c r="I11" s="805">
        <f>H11*G11</f>
        <v>3.0510000000000002</v>
      </c>
    </row>
    <row r="12" spans="6:13">
      <c r="F12" s="805"/>
      <c r="G12" s="806"/>
      <c r="H12" s="805"/>
      <c r="I12" s="805">
        <f>SUM(I7:I11)</f>
        <v>12.228900000000001</v>
      </c>
    </row>
    <row r="14" spans="6:13">
      <c r="F14" s="463" t="s">
        <v>279</v>
      </c>
      <c r="G14" s="464" t="s">
        <v>280</v>
      </c>
      <c r="H14" s="473">
        <v>2.9999999999999997E-4</v>
      </c>
      <c r="I14" s="473">
        <v>18</v>
      </c>
      <c r="J14" s="465">
        <f>I14*H14</f>
        <v>5.3999999999999994E-3</v>
      </c>
      <c r="K14" s="472">
        <f>J14*I14</f>
        <v>9.7199999999999995E-2</v>
      </c>
    </row>
    <row r="15" spans="6:13">
      <c r="F15" s="463" t="s">
        <v>281</v>
      </c>
      <c r="G15" s="464" t="s">
        <v>341</v>
      </c>
      <c r="H15" s="471">
        <v>0.05</v>
      </c>
      <c r="I15" s="471">
        <v>210</v>
      </c>
      <c r="J15" s="465">
        <f>H15*I15</f>
        <v>10.5</v>
      </c>
      <c r="K15" s="465">
        <f>I15*J15</f>
        <v>2205</v>
      </c>
    </row>
    <row r="16" spans="6:13">
      <c r="J16" s="807">
        <f>SUM(J14:J15)</f>
        <v>10.5054</v>
      </c>
    </row>
  </sheetData>
  <mergeCells count="2">
    <mergeCell ref="F1:K1"/>
    <mergeCell ref="F5:J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7"/>
  <sheetViews>
    <sheetView tabSelected="1" topLeftCell="A46" zoomScale="40" zoomScaleNormal="40" zoomScaleSheetLayoutView="30" workbookViewId="0">
      <selection activeCell="A65" sqref="A65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5.5703125" customWidth="1"/>
    <col min="17" max="17" width="16" customWidth="1"/>
    <col min="18" max="18" width="9.140625" hidden="1" customWidth="1"/>
    <col min="19" max="19" width="14.5703125" customWidth="1"/>
    <col min="20" max="20" width="14.1406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2.85546875" customWidth="1"/>
    <col min="29" max="29" width="15.42578125" customWidth="1"/>
    <col min="30" max="30" width="1" customWidth="1"/>
    <col min="31" max="31" width="12.85546875" bestFit="1" customWidth="1"/>
    <col min="32" max="32" width="11.5703125" customWidth="1"/>
    <col min="33" max="33" width="0" hidden="1" customWidth="1"/>
    <col min="36" max="36" width="0" hidden="1" customWidth="1"/>
    <col min="37" max="37" width="9.85546875" customWidth="1"/>
    <col min="38" max="38" width="13" customWidth="1"/>
    <col min="39" max="39" width="0.5703125" customWidth="1"/>
    <col min="44" max="44" width="8.28515625" customWidth="1"/>
    <col min="45" max="45" width="13.85546875" customWidth="1"/>
    <col min="46" max="46" width="23.85546875" customWidth="1"/>
    <col min="47" max="47" width="23.28515625" customWidth="1"/>
    <col min="48" max="48" width="18.57031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1" t="s">
        <v>347</v>
      </c>
      <c r="AD3" s="211"/>
      <c r="AE3" s="212"/>
      <c r="AF3" s="213"/>
      <c r="AG3" s="213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0"/>
      <c r="AS3" s="83"/>
      <c r="AT3" s="83"/>
      <c r="AU3" s="43"/>
      <c r="AV3" s="41"/>
    </row>
    <row r="4" spans="1:48" ht="30">
      <c r="A4" s="79" t="s">
        <v>349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212"/>
      <c r="AD4" s="212"/>
      <c r="AE4" s="212"/>
      <c r="AF4" s="213"/>
      <c r="AG4" s="213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19" t="s">
        <v>64</v>
      </c>
      <c r="B6" s="719"/>
      <c r="C6" s="719"/>
      <c r="D6" s="720"/>
      <c r="E6" s="721" t="s">
        <v>56</v>
      </c>
      <c r="F6" s="719"/>
      <c r="G6" s="719"/>
      <c r="H6" s="720"/>
      <c r="I6" s="192"/>
      <c r="J6" s="721" t="s">
        <v>89</v>
      </c>
      <c r="K6" s="719"/>
      <c r="L6" s="719"/>
      <c r="M6" s="720"/>
      <c r="N6" s="721" t="s">
        <v>87</v>
      </c>
      <c r="O6" s="719"/>
      <c r="P6" s="719"/>
      <c r="Q6" s="720"/>
      <c r="R6" s="192"/>
      <c r="S6" s="193"/>
      <c r="T6" s="194"/>
      <c r="U6" s="194"/>
      <c r="V6" s="195"/>
      <c r="W6" s="193"/>
      <c r="X6" s="194"/>
      <c r="Y6" s="195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722" t="s">
        <v>65</v>
      </c>
      <c r="B7" s="722"/>
      <c r="C7" s="722"/>
      <c r="D7" s="723"/>
      <c r="E7" s="716" t="s">
        <v>55</v>
      </c>
      <c r="F7" s="717"/>
      <c r="G7" s="717"/>
      <c r="H7" s="718"/>
      <c r="I7" s="83"/>
      <c r="J7" s="716" t="s">
        <v>12</v>
      </c>
      <c r="K7" s="717"/>
      <c r="L7" s="717"/>
      <c r="M7" s="718"/>
      <c r="N7" s="716" t="s">
        <v>15</v>
      </c>
      <c r="O7" s="717"/>
      <c r="P7" s="717"/>
      <c r="Q7" s="718"/>
      <c r="R7" s="83"/>
      <c r="S7" s="716" t="s">
        <v>14</v>
      </c>
      <c r="T7" s="717"/>
      <c r="U7" s="717"/>
      <c r="V7" s="718"/>
      <c r="W7" s="716" t="s">
        <v>84</v>
      </c>
      <c r="X7" s="717"/>
      <c r="Y7" s="718"/>
      <c r="Z7" s="91"/>
      <c r="AA7" s="91"/>
      <c r="AB7" s="93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179</v>
      </c>
      <c r="AP7" s="92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96" t="s">
        <v>66</v>
      </c>
      <c r="B8" s="721" t="s">
        <v>68</v>
      </c>
      <c r="C8" s="719"/>
      <c r="D8" s="720"/>
      <c r="E8" s="716" t="s">
        <v>60</v>
      </c>
      <c r="F8" s="717"/>
      <c r="G8" s="717"/>
      <c r="H8" s="718"/>
      <c r="I8" s="83"/>
      <c r="J8" s="716" t="s">
        <v>71</v>
      </c>
      <c r="K8" s="717"/>
      <c r="L8" s="717"/>
      <c r="M8" s="718"/>
      <c r="N8" s="716" t="s">
        <v>88</v>
      </c>
      <c r="O8" s="717"/>
      <c r="P8" s="717"/>
      <c r="Q8" s="718"/>
      <c r="R8" s="83"/>
      <c r="S8" s="716" t="s">
        <v>61</v>
      </c>
      <c r="T8" s="717"/>
      <c r="U8" s="717"/>
      <c r="V8" s="718"/>
      <c r="W8" s="716" t="s">
        <v>85</v>
      </c>
      <c r="X8" s="717"/>
      <c r="Y8" s="718"/>
      <c r="Z8" s="91"/>
      <c r="AA8" s="91"/>
      <c r="AB8" s="93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97" t="s">
        <v>67</v>
      </c>
      <c r="B9" s="716" t="s">
        <v>69</v>
      </c>
      <c r="C9" s="717"/>
      <c r="D9" s="718"/>
      <c r="E9" s="716" t="s">
        <v>59</v>
      </c>
      <c r="F9" s="717"/>
      <c r="G9" s="717"/>
      <c r="H9" s="718"/>
      <c r="I9" s="83"/>
      <c r="J9" s="716" t="s">
        <v>13</v>
      </c>
      <c r="K9" s="717"/>
      <c r="L9" s="717"/>
      <c r="M9" s="718"/>
      <c r="N9" s="716" t="s">
        <v>59</v>
      </c>
      <c r="O9" s="717"/>
      <c r="P9" s="717"/>
      <c r="Q9" s="718"/>
      <c r="R9" s="83"/>
      <c r="S9" s="198"/>
      <c r="T9" s="81" t="s">
        <v>59</v>
      </c>
      <c r="U9" s="81"/>
      <c r="V9" s="81"/>
      <c r="W9" s="716" t="s">
        <v>86</v>
      </c>
      <c r="X9" s="717"/>
      <c r="Y9" s="718"/>
      <c r="Z9" s="91"/>
      <c r="AA9" s="91"/>
      <c r="AB9" s="93"/>
      <c r="AC9" s="227"/>
      <c r="AD9" s="227"/>
      <c r="AE9" s="227"/>
      <c r="AF9" s="230" t="s">
        <v>346</v>
      </c>
      <c r="AG9" s="230"/>
      <c r="AH9" s="230"/>
      <c r="AI9" s="230"/>
      <c r="AJ9" s="230"/>
      <c r="AK9" s="230"/>
      <c r="AL9" s="230"/>
      <c r="AM9" s="230"/>
      <c r="AN9" s="230"/>
      <c r="AO9" s="79"/>
      <c r="AP9" s="93"/>
      <c r="AQ9" s="6"/>
      <c r="AR9" s="6"/>
      <c r="AS9" s="6" t="s">
        <v>80</v>
      </c>
      <c r="AT9" s="49" t="s">
        <v>348</v>
      </c>
      <c r="AU9" s="41"/>
      <c r="AV9" s="41"/>
    </row>
    <row r="10" spans="1:48" ht="27">
      <c r="A10" s="199"/>
      <c r="B10" s="727" t="s">
        <v>70</v>
      </c>
      <c r="C10" s="722"/>
      <c r="D10" s="723"/>
      <c r="E10" s="200"/>
      <c r="F10" s="200"/>
      <c r="G10" s="81"/>
      <c r="H10" s="201"/>
      <c r="I10" s="202"/>
      <c r="J10" s="81"/>
      <c r="K10" s="81"/>
      <c r="L10" s="81"/>
      <c r="M10" s="201"/>
      <c r="N10" s="727"/>
      <c r="O10" s="722"/>
      <c r="P10" s="722"/>
      <c r="Q10" s="723"/>
      <c r="R10" s="83"/>
      <c r="S10" s="198"/>
      <c r="T10" s="81"/>
      <c r="U10" s="81"/>
      <c r="V10" s="81"/>
      <c r="W10" s="198"/>
      <c r="X10" s="81"/>
      <c r="Y10" s="199"/>
      <c r="Z10" s="58"/>
      <c r="AA10" s="58"/>
      <c r="AB10" s="58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203">
        <v>1</v>
      </c>
      <c r="B11" s="204"/>
      <c r="C11" s="205">
        <v>2</v>
      </c>
      <c r="D11" s="206"/>
      <c r="E11" s="207"/>
      <c r="F11" s="207"/>
      <c r="G11" s="207">
        <v>3</v>
      </c>
      <c r="H11" s="208"/>
      <c r="I11" s="207"/>
      <c r="J11" s="207"/>
      <c r="K11" s="207">
        <v>4</v>
      </c>
      <c r="L11" s="207"/>
      <c r="M11" s="208"/>
      <c r="N11" s="207"/>
      <c r="O11" s="207"/>
      <c r="P11" s="207">
        <v>5</v>
      </c>
      <c r="Q11" s="208"/>
      <c r="R11" s="207"/>
      <c r="S11" s="209"/>
      <c r="T11" s="207">
        <v>6</v>
      </c>
      <c r="U11" s="207"/>
      <c r="V11" s="207"/>
      <c r="W11" s="724">
        <v>7</v>
      </c>
      <c r="X11" s="725"/>
      <c r="Y11" s="726"/>
      <c r="Z11" s="91"/>
      <c r="AA11" s="91"/>
      <c r="AB11" s="93"/>
      <c r="AC11" s="230" t="s">
        <v>90</v>
      </c>
      <c r="AD11" s="230"/>
      <c r="AE11" s="230"/>
      <c r="AF11" s="228"/>
      <c r="AG11" s="228"/>
      <c r="AH11" s="230"/>
      <c r="AI11" s="230"/>
      <c r="AJ11" s="230"/>
      <c r="AK11" s="230"/>
      <c r="AL11" s="230"/>
      <c r="AM11" s="230"/>
      <c r="AN11" s="230"/>
      <c r="AO11" s="79"/>
      <c r="AP11" s="93"/>
      <c r="AQ11" s="6"/>
      <c r="AR11" s="6" t="s">
        <v>82</v>
      </c>
      <c r="AS11" s="84"/>
      <c r="AT11" s="49" t="s">
        <v>92</v>
      </c>
      <c r="AU11" s="41"/>
      <c r="AV11" s="41"/>
    </row>
    <row r="12" spans="1:48" ht="27.75" thickBot="1">
      <c r="A12" s="51"/>
      <c r="B12" s="524"/>
      <c r="C12" s="525"/>
      <c r="D12" s="526"/>
      <c r="E12" s="556">
        <v>50</v>
      </c>
      <c r="F12" s="557"/>
      <c r="G12" s="557"/>
      <c r="H12" s="558"/>
      <c r="I12" s="139"/>
      <c r="J12" s="556" t="s">
        <v>212</v>
      </c>
      <c r="K12" s="557"/>
      <c r="L12" s="121"/>
      <c r="M12" s="117">
        <v>0</v>
      </c>
      <c r="N12" s="573">
        <f>M12*E12</f>
        <v>0</v>
      </c>
      <c r="O12" s="574"/>
      <c r="P12" s="574"/>
      <c r="Q12" s="575"/>
      <c r="R12" s="139"/>
      <c r="S12" s="556">
        <f>Лист2!F43</f>
        <v>0</v>
      </c>
      <c r="T12" s="557"/>
      <c r="U12" s="557"/>
      <c r="V12" s="558"/>
      <c r="W12" s="563"/>
      <c r="X12" s="564"/>
      <c r="Y12" s="565"/>
      <c r="Z12" s="91"/>
      <c r="AA12" s="91"/>
      <c r="AB12" s="93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527"/>
      <c r="C13" s="528"/>
      <c r="D13" s="529"/>
      <c r="E13" s="532">
        <v>20</v>
      </c>
      <c r="F13" s="533"/>
      <c r="G13" s="533"/>
      <c r="H13" s="559"/>
      <c r="I13" s="138"/>
      <c r="J13" s="532" t="s">
        <v>163</v>
      </c>
      <c r="K13" s="533"/>
      <c r="L13" s="138"/>
      <c r="M13" s="118">
        <v>2</v>
      </c>
      <c r="N13" s="573">
        <f>M13*E13</f>
        <v>40</v>
      </c>
      <c r="O13" s="574"/>
      <c r="P13" s="574"/>
      <c r="Q13" s="575"/>
      <c r="R13" s="122"/>
      <c r="S13" s="532">
        <f>Лист2!F55</f>
        <v>22.9</v>
      </c>
      <c r="T13" s="533"/>
      <c r="U13" s="533"/>
      <c r="V13" s="559"/>
      <c r="W13" s="566"/>
      <c r="X13" s="567"/>
      <c r="Y13" s="568"/>
      <c r="Z13" s="91"/>
      <c r="AA13" s="91"/>
      <c r="AB13" s="93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527"/>
      <c r="C14" s="528"/>
      <c r="D14" s="529"/>
      <c r="E14" s="532">
        <v>10</v>
      </c>
      <c r="F14" s="533"/>
      <c r="G14" s="533"/>
      <c r="H14" s="559"/>
      <c r="I14" s="138"/>
      <c r="J14" s="532" t="s">
        <v>164</v>
      </c>
      <c r="K14" s="533"/>
      <c r="L14" s="123"/>
      <c r="M14" s="119">
        <v>6</v>
      </c>
      <c r="N14" s="556">
        <f>M14*E14</f>
        <v>60</v>
      </c>
      <c r="O14" s="557"/>
      <c r="P14" s="557"/>
      <c r="Q14" s="558"/>
      <c r="R14" s="122"/>
      <c r="S14" s="576">
        <f>Лист2!F57</f>
        <v>0</v>
      </c>
      <c r="T14" s="577"/>
      <c r="U14" s="577"/>
      <c r="V14" s="578"/>
      <c r="W14" s="566"/>
      <c r="X14" s="567"/>
      <c r="Y14" s="569"/>
      <c r="Z14" s="91"/>
      <c r="AA14" s="91"/>
      <c r="AB14" s="93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46"/>
      <c r="C15" s="147"/>
      <c r="D15" s="148"/>
      <c r="E15" s="149"/>
      <c r="F15" s="150"/>
      <c r="G15" s="150"/>
      <c r="H15" s="154"/>
      <c r="I15" s="150"/>
      <c r="J15" s="149"/>
      <c r="K15" s="150"/>
      <c r="L15" s="123"/>
      <c r="M15" s="119"/>
      <c r="N15" s="155"/>
      <c r="O15" s="122"/>
      <c r="P15" s="122"/>
      <c r="Q15" s="122"/>
      <c r="R15" s="122"/>
      <c r="S15" s="576">
        <f>S18+S14+S13+S12</f>
        <v>32.099999999999994</v>
      </c>
      <c r="T15" s="577"/>
      <c r="U15" s="577"/>
      <c r="V15" s="578"/>
      <c r="W15" s="151"/>
      <c r="X15" s="152"/>
      <c r="Y15" s="153"/>
      <c r="Z15" s="91"/>
      <c r="AA15" s="91"/>
      <c r="AB15" s="93"/>
      <c r="AC15" s="230" t="s">
        <v>91</v>
      </c>
      <c r="AD15" s="230"/>
      <c r="AE15" s="230"/>
      <c r="AF15" s="228"/>
      <c r="AG15" s="228"/>
      <c r="AH15" s="230"/>
      <c r="AI15" s="230"/>
      <c r="AJ15" s="230"/>
      <c r="AK15" s="230"/>
      <c r="AL15" s="230"/>
      <c r="AM15" s="230"/>
      <c r="AN15" s="230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527"/>
      <c r="C16" s="528"/>
      <c r="D16" s="529"/>
      <c r="E16" s="532"/>
      <c r="F16" s="533"/>
      <c r="G16" s="533"/>
      <c r="H16" s="559"/>
      <c r="I16" s="124"/>
      <c r="J16" s="532"/>
      <c r="K16" s="533"/>
      <c r="L16" s="138"/>
      <c r="M16" s="118"/>
      <c r="N16" s="532"/>
      <c r="O16" s="533"/>
      <c r="P16" s="533"/>
      <c r="Q16" s="533"/>
      <c r="R16" s="124"/>
      <c r="S16" s="576"/>
      <c r="T16" s="577"/>
      <c r="U16" s="577"/>
      <c r="V16" s="578"/>
      <c r="W16" s="566"/>
      <c r="X16" s="567"/>
      <c r="Y16" s="569"/>
      <c r="Z16" s="91"/>
      <c r="AA16" s="91"/>
      <c r="AB16" s="93"/>
      <c r="AC16" s="230" t="s">
        <v>327</v>
      </c>
      <c r="AD16" s="230"/>
      <c r="AE16" s="230"/>
      <c r="AF16" s="228"/>
      <c r="AG16" s="228"/>
      <c r="AH16" s="230"/>
      <c r="AI16" s="230"/>
      <c r="AJ16" s="230"/>
      <c r="AK16" s="230"/>
      <c r="AL16" s="230"/>
      <c r="AM16" s="227"/>
      <c r="AN16" s="227"/>
      <c r="AO16" s="79"/>
      <c r="AP16" s="93"/>
      <c r="AQ16" s="41"/>
      <c r="AR16" s="55"/>
      <c r="AS16" s="40"/>
      <c r="AT16" s="49"/>
      <c r="AU16" s="41"/>
      <c r="AV16" s="41"/>
    </row>
    <row r="17" spans="1:48" ht="27">
      <c r="A17" s="54"/>
      <c r="B17" s="527"/>
      <c r="C17" s="528"/>
      <c r="D17" s="529"/>
      <c r="E17" s="532"/>
      <c r="F17" s="533"/>
      <c r="G17" s="533"/>
      <c r="H17" s="559"/>
      <c r="I17" s="124"/>
      <c r="J17" s="532"/>
      <c r="K17" s="533"/>
      <c r="L17" s="138"/>
      <c r="M17" s="118"/>
      <c r="N17" s="532"/>
      <c r="O17" s="533"/>
      <c r="P17" s="533"/>
      <c r="Q17" s="533"/>
      <c r="R17" s="124"/>
      <c r="S17" s="532"/>
      <c r="T17" s="533"/>
      <c r="U17" s="533"/>
      <c r="V17" s="559"/>
      <c r="W17" s="566"/>
      <c r="X17" s="567"/>
      <c r="Y17" s="569"/>
      <c r="Z17" s="91"/>
      <c r="AA17" s="91"/>
      <c r="AB17" s="93"/>
      <c r="AC17" s="230" t="s">
        <v>297</v>
      </c>
      <c r="AD17" s="230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521"/>
      <c r="C18" s="522"/>
      <c r="D18" s="523"/>
      <c r="E18" s="560"/>
      <c r="F18" s="561"/>
      <c r="G18" s="561"/>
      <c r="H18" s="562"/>
      <c r="I18" s="125"/>
      <c r="J18" s="560" t="s">
        <v>104</v>
      </c>
      <c r="K18" s="561"/>
      <c r="L18" s="123"/>
      <c r="M18" s="119">
        <f>M12+M13+M14</f>
        <v>8</v>
      </c>
      <c r="N18" s="532"/>
      <c r="O18" s="533"/>
      <c r="P18" s="533"/>
      <c r="Q18" s="533"/>
      <c r="R18" s="126"/>
      <c r="S18" s="576">
        <f>Лист2!F56+Лист2!F58+Лист2!F44</f>
        <v>9.1999999999999993</v>
      </c>
      <c r="T18" s="577"/>
      <c r="U18" s="577"/>
      <c r="V18" s="578"/>
      <c r="W18" s="566"/>
      <c r="X18" s="567"/>
      <c r="Y18" s="569"/>
      <c r="Z18" s="91"/>
      <c r="AA18" s="91"/>
      <c r="AB18" s="93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80"/>
      <c r="AP18" s="58"/>
      <c r="AQ18" s="40"/>
      <c r="AR18" s="55"/>
      <c r="AS18" s="40"/>
      <c r="AT18" s="57"/>
      <c r="AU18" s="41"/>
      <c r="AV18" s="41"/>
    </row>
    <row r="19" spans="1:48" ht="24" thickBot="1">
      <c r="A19" s="39"/>
      <c r="B19" s="39"/>
      <c r="C19" s="39"/>
      <c r="D19" s="39"/>
      <c r="E19" s="126"/>
      <c r="F19" s="126"/>
      <c r="G19" s="126"/>
      <c r="H19" s="126"/>
      <c r="I19" s="126"/>
      <c r="J19" s="126"/>
      <c r="K19" s="126" t="s">
        <v>93</v>
      </c>
      <c r="L19" s="126"/>
      <c r="M19" s="120">
        <f>M16+M17+M18</f>
        <v>8</v>
      </c>
      <c r="N19" s="560">
        <f>SUM(N12:Q18)</f>
        <v>100</v>
      </c>
      <c r="O19" s="561"/>
      <c r="P19" s="561"/>
      <c r="Q19" s="562"/>
      <c r="R19" s="143"/>
      <c r="S19" s="581">
        <f>AV99</f>
        <v>32.191800000000008</v>
      </c>
      <c r="T19" s="582"/>
      <c r="U19" s="582"/>
      <c r="V19" s="583"/>
      <c r="W19" s="570"/>
      <c r="X19" s="571"/>
      <c r="Y19" s="572"/>
      <c r="Z19" s="91"/>
      <c r="AA19" s="91"/>
      <c r="AB19" s="93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3"/>
      <c r="AA20" s="93"/>
      <c r="AB20" s="93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3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493" t="s">
        <v>8</v>
      </c>
      <c r="AU21" s="494"/>
      <c r="AV21" s="6"/>
    </row>
    <row r="22" spans="1:48">
      <c r="A22" s="12"/>
      <c r="B22" s="14"/>
      <c r="C22" s="4" t="s">
        <v>76</v>
      </c>
      <c r="D22" s="534" t="s">
        <v>18</v>
      </c>
      <c r="E22" s="535"/>
      <c r="F22" s="535"/>
      <c r="G22" s="535"/>
      <c r="H22" s="535"/>
      <c r="I22" s="535"/>
      <c r="J22" s="535"/>
      <c r="K22" s="535"/>
      <c r="L22" s="535"/>
      <c r="M22" s="535"/>
      <c r="N22" s="536"/>
      <c r="O22" s="140"/>
      <c r="P22" s="534" t="s">
        <v>19</v>
      </c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6"/>
      <c r="AC22" s="534" t="s">
        <v>20</v>
      </c>
      <c r="AD22" s="535"/>
      <c r="AE22" s="535"/>
      <c r="AF22" s="535"/>
      <c r="AG22" s="535"/>
      <c r="AH22" s="536"/>
      <c r="AI22" s="534" t="s">
        <v>21</v>
      </c>
      <c r="AJ22" s="535"/>
      <c r="AK22" s="535"/>
      <c r="AL22" s="535"/>
      <c r="AM22" s="535"/>
      <c r="AN22" s="535"/>
      <c r="AO22" s="536"/>
      <c r="AP22" s="24" t="s">
        <v>63</v>
      </c>
      <c r="AQ22" s="23"/>
      <c r="AR22" s="23"/>
      <c r="AS22" s="16"/>
      <c r="AT22" s="552" t="s">
        <v>3</v>
      </c>
      <c r="AU22" s="553"/>
      <c r="AV22" s="6"/>
    </row>
    <row r="23" spans="1:48">
      <c r="A23" s="1"/>
      <c r="B23" s="4"/>
      <c r="C23" s="4" t="s">
        <v>75</v>
      </c>
      <c r="D23" s="537"/>
      <c r="E23" s="538"/>
      <c r="F23" s="538"/>
      <c r="G23" s="538"/>
      <c r="H23" s="538"/>
      <c r="I23" s="538"/>
      <c r="J23" s="538"/>
      <c r="K23" s="538"/>
      <c r="L23" s="538"/>
      <c r="M23" s="538"/>
      <c r="N23" s="539"/>
      <c r="O23" s="141"/>
      <c r="P23" s="537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9"/>
      <c r="AC23" s="537"/>
      <c r="AD23" s="538"/>
      <c r="AE23" s="538"/>
      <c r="AF23" s="538"/>
      <c r="AG23" s="538"/>
      <c r="AH23" s="539"/>
      <c r="AI23" s="537"/>
      <c r="AJ23" s="538"/>
      <c r="AK23" s="538"/>
      <c r="AL23" s="538"/>
      <c r="AM23" s="538"/>
      <c r="AN23" s="538"/>
      <c r="AO23" s="539"/>
      <c r="AP23" s="26" t="s">
        <v>17</v>
      </c>
      <c r="AQ23" s="25"/>
      <c r="AR23" s="25"/>
      <c r="AS23" s="2"/>
      <c r="AT23" s="554" t="s">
        <v>57</v>
      </c>
      <c r="AU23" s="555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515"/>
      <c r="E24" s="516"/>
      <c r="F24" s="113"/>
      <c r="G24" s="509"/>
      <c r="H24" s="510"/>
      <c r="I24" s="113"/>
      <c r="J24" s="515"/>
      <c r="K24" s="516"/>
      <c r="L24" s="113"/>
      <c r="M24" s="498"/>
      <c r="N24" s="499"/>
      <c r="O24" s="113"/>
      <c r="P24" s="515" t="s">
        <v>344</v>
      </c>
      <c r="Q24" s="516"/>
      <c r="R24" s="114"/>
      <c r="S24" s="498" t="s">
        <v>204</v>
      </c>
      <c r="T24" s="499"/>
      <c r="U24" s="113"/>
      <c r="V24" s="498" t="s">
        <v>345</v>
      </c>
      <c r="W24" s="499"/>
      <c r="X24" s="113"/>
      <c r="Y24" s="498"/>
      <c r="Z24" s="499"/>
      <c r="AA24" s="113"/>
      <c r="AB24" s="498"/>
      <c r="AC24" s="499"/>
      <c r="AD24" s="113"/>
      <c r="AE24" s="509"/>
      <c r="AF24" s="510"/>
      <c r="AG24" s="444"/>
      <c r="AH24" s="509"/>
      <c r="AI24" s="510"/>
      <c r="AJ24" s="444"/>
      <c r="AK24" s="509"/>
      <c r="AL24" s="510"/>
      <c r="AM24" s="444"/>
      <c r="AN24" s="509"/>
      <c r="AO24" s="510"/>
      <c r="AP24" s="498"/>
      <c r="AQ24" s="499"/>
      <c r="AR24" s="498"/>
      <c r="AS24" s="499"/>
      <c r="AT24" s="18"/>
      <c r="AU24" s="144"/>
      <c r="AV24" s="18"/>
    </row>
    <row r="25" spans="1:48" ht="26.25" customHeight="1">
      <c r="A25" s="1"/>
      <c r="B25" s="4"/>
      <c r="C25" s="4" t="s">
        <v>10</v>
      </c>
      <c r="D25" s="517"/>
      <c r="E25" s="518"/>
      <c r="F25" s="115"/>
      <c r="G25" s="511"/>
      <c r="H25" s="512"/>
      <c r="I25" s="115"/>
      <c r="J25" s="517"/>
      <c r="K25" s="518"/>
      <c r="L25" s="115"/>
      <c r="M25" s="500"/>
      <c r="N25" s="501"/>
      <c r="O25" s="115"/>
      <c r="P25" s="517"/>
      <c r="Q25" s="518"/>
      <c r="R25" s="111"/>
      <c r="S25" s="500"/>
      <c r="T25" s="501"/>
      <c r="U25" s="115"/>
      <c r="V25" s="500"/>
      <c r="W25" s="501"/>
      <c r="X25" s="115"/>
      <c r="Y25" s="500"/>
      <c r="Z25" s="501"/>
      <c r="AA25" s="115"/>
      <c r="AB25" s="500"/>
      <c r="AC25" s="501"/>
      <c r="AD25" s="115"/>
      <c r="AE25" s="511"/>
      <c r="AF25" s="512"/>
      <c r="AG25" s="445"/>
      <c r="AH25" s="511"/>
      <c r="AI25" s="512"/>
      <c r="AJ25" s="445"/>
      <c r="AK25" s="511"/>
      <c r="AL25" s="512"/>
      <c r="AM25" s="445"/>
      <c r="AN25" s="511"/>
      <c r="AO25" s="512"/>
      <c r="AP25" s="500"/>
      <c r="AQ25" s="501"/>
      <c r="AR25" s="500"/>
      <c r="AS25" s="501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19"/>
      <c r="E26" s="520"/>
      <c r="F26" s="116"/>
      <c r="G26" s="513"/>
      <c r="H26" s="514"/>
      <c r="I26" s="116"/>
      <c r="J26" s="519"/>
      <c r="K26" s="520"/>
      <c r="L26" s="116"/>
      <c r="M26" s="502"/>
      <c r="N26" s="503"/>
      <c r="O26" s="116"/>
      <c r="P26" s="519"/>
      <c r="Q26" s="520"/>
      <c r="R26" s="110"/>
      <c r="S26" s="502"/>
      <c r="T26" s="503"/>
      <c r="U26" s="116"/>
      <c r="V26" s="502"/>
      <c r="W26" s="503"/>
      <c r="X26" s="116"/>
      <c r="Y26" s="502"/>
      <c r="Z26" s="503"/>
      <c r="AA26" s="116"/>
      <c r="AB26" s="502"/>
      <c r="AC26" s="503"/>
      <c r="AD26" s="116"/>
      <c r="AE26" s="513"/>
      <c r="AF26" s="514"/>
      <c r="AG26" s="446"/>
      <c r="AH26" s="513"/>
      <c r="AI26" s="514"/>
      <c r="AJ26" s="446"/>
      <c r="AK26" s="513"/>
      <c r="AL26" s="514"/>
      <c r="AM26" s="446"/>
      <c r="AN26" s="513"/>
      <c r="AO26" s="514"/>
      <c r="AP26" s="502"/>
      <c r="AQ26" s="503"/>
      <c r="AR26" s="502"/>
      <c r="AS26" s="503"/>
      <c r="AT26" s="3" t="s">
        <v>7</v>
      </c>
      <c r="AU26" s="3" t="s">
        <v>5</v>
      </c>
      <c r="AV26" s="3"/>
    </row>
    <row r="27" spans="1:48" ht="23.25">
      <c r="A27" s="34">
        <v>1</v>
      </c>
      <c r="B27" s="27">
        <v>2</v>
      </c>
      <c r="C27" s="27">
        <v>3</v>
      </c>
      <c r="D27" s="27">
        <v>4</v>
      </c>
      <c r="E27" s="27">
        <v>5</v>
      </c>
      <c r="F27" s="27"/>
      <c r="G27" s="27">
        <v>18</v>
      </c>
      <c r="H27" s="27">
        <v>19</v>
      </c>
      <c r="I27" s="27"/>
      <c r="J27" s="27">
        <v>18</v>
      </c>
      <c r="K27" s="27">
        <v>19</v>
      </c>
      <c r="L27" s="27"/>
      <c r="M27" s="27">
        <v>10</v>
      </c>
      <c r="N27" s="27">
        <v>11</v>
      </c>
      <c r="O27" s="27"/>
      <c r="P27" s="296">
        <v>4</v>
      </c>
      <c r="Q27" s="296">
        <v>5</v>
      </c>
      <c r="R27" s="27"/>
      <c r="S27" s="27">
        <v>12</v>
      </c>
      <c r="T27" s="27">
        <v>13</v>
      </c>
      <c r="U27" s="27"/>
      <c r="V27" s="27">
        <v>18</v>
      </c>
      <c r="W27" s="27">
        <v>19</v>
      </c>
      <c r="X27" s="27"/>
      <c r="Y27" s="27">
        <v>26</v>
      </c>
      <c r="Z27" s="27">
        <v>27</v>
      </c>
      <c r="AA27" s="27"/>
      <c r="AB27" s="28">
        <v>20</v>
      </c>
      <c r="AC27" s="27">
        <v>21</v>
      </c>
      <c r="AD27" s="27"/>
      <c r="AE27" s="442">
        <v>18</v>
      </c>
      <c r="AF27" s="442">
        <v>19</v>
      </c>
      <c r="AG27" s="442"/>
      <c r="AH27" s="455">
        <v>20</v>
      </c>
      <c r="AI27" s="442">
        <v>21</v>
      </c>
      <c r="AJ27" s="442"/>
      <c r="AK27" s="442">
        <v>22</v>
      </c>
      <c r="AL27" s="442">
        <v>23</v>
      </c>
      <c r="AM27" s="442"/>
      <c r="AN27" s="442">
        <v>24</v>
      </c>
      <c r="AO27" s="442">
        <v>25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3.25">
      <c r="A28" s="13" t="s">
        <v>22</v>
      </c>
      <c r="B28" s="10"/>
      <c r="C28" s="10"/>
      <c r="D28" s="366"/>
      <c r="E28" s="366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366">
        <v>2</v>
      </c>
      <c r="Q28" s="366"/>
      <c r="R28" s="112"/>
      <c r="S28" s="112">
        <v>2</v>
      </c>
      <c r="T28" s="112"/>
      <c r="U28" s="112"/>
      <c r="V28" s="112">
        <v>2</v>
      </c>
      <c r="W28" s="112"/>
      <c r="X28" s="112"/>
      <c r="Y28" s="112"/>
      <c r="Z28" s="112"/>
      <c r="AA28" s="112"/>
      <c r="AB28" s="112"/>
      <c r="AC28" s="127"/>
      <c r="AD28" s="112"/>
      <c r="AE28" s="119"/>
      <c r="AF28" s="119"/>
      <c r="AG28" s="119"/>
      <c r="AH28" s="119"/>
      <c r="AI28" s="456"/>
      <c r="AJ28" s="119"/>
      <c r="AK28" s="119"/>
      <c r="AL28" s="119"/>
      <c r="AM28" s="119"/>
      <c r="AN28" s="119"/>
      <c r="AO28" s="119"/>
      <c r="AP28" s="112"/>
      <c r="AQ28" s="112"/>
      <c r="AR28" s="112"/>
      <c r="AS28" s="112"/>
      <c r="AT28" s="9"/>
      <c r="AU28" s="36"/>
      <c r="AV28" s="9"/>
    </row>
    <row r="29" spans="1:48" ht="24" thickBot="1">
      <c r="A29" s="30" t="s">
        <v>23</v>
      </c>
      <c r="B29" s="31"/>
      <c r="C29" s="31"/>
      <c r="D29" s="367"/>
      <c r="E29" s="367"/>
      <c r="F29" s="129"/>
      <c r="G29" s="171"/>
      <c r="H29" s="128"/>
      <c r="I29" s="396"/>
      <c r="J29" s="171"/>
      <c r="K29" s="128"/>
      <c r="L29" s="128"/>
      <c r="M29" s="171"/>
      <c r="N29" s="128"/>
      <c r="O29" s="128"/>
      <c r="P29" s="367" t="s">
        <v>311</v>
      </c>
      <c r="Q29" s="367"/>
      <c r="R29" s="128"/>
      <c r="S29" s="128">
        <v>200</v>
      </c>
      <c r="T29" s="128"/>
      <c r="U29" s="128"/>
      <c r="V29" s="171" t="s">
        <v>259</v>
      </c>
      <c r="W29" s="128"/>
      <c r="X29" s="129"/>
      <c r="Y29" s="544"/>
      <c r="Z29" s="545"/>
      <c r="AA29" s="130"/>
      <c r="AB29" s="128"/>
      <c r="AC29" s="131"/>
      <c r="AD29" s="128"/>
      <c r="AE29" s="579"/>
      <c r="AF29" s="580"/>
      <c r="AG29" s="457"/>
      <c r="AH29" s="382"/>
      <c r="AI29" s="458"/>
      <c r="AJ29" s="382"/>
      <c r="AK29" s="382"/>
      <c r="AL29" s="382"/>
      <c r="AM29" s="382"/>
      <c r="AN29" s="382"/>
      <c r="AO29" s="382"/>
      <c r="AP29" s="128"/>
      <c r="AQ29" s="128"/>
      <c r="AR29" s="128"/>
      <c r="AS29" s="128"/>
      <c r="AT29" s="32"/>
      <c r="AU29" s="37"/>
      <c r="AV29" s="32"/>
    </row>
    <row r="30" spans="1:48" ht="62.25" customHeight="1" thickTop="1">
      <c r="A30" s="326" t="s">
        <v>72</v>
      </c>
      <c r="B30" s="5"/>
      <c r="C30" s="106" t="s">
        <v>200</v>
      </c>
      <c r="D30" s="94"/>
      <c r="E30" s="94"/>
      <c r="F30" s="234">
        <f>E30*AU30</f>
        <v>0</v>
      </c>
      <c r="G30" s="234"/>
      <c r="H30" s="234"/>
      <c r="I30" s="234">
        <f>H30*AU30</f>
        <v>0</v>
      </c>
      <c r="J30" s="234"/>
      <c r="K30" s="234"/>
      <c r="L30" s="234">
        <f>K30*AU30</f>
        <v>0</v>
      </c>
      <c r="M30" s="234"/>
      <c r="N30" s="234"/>
      <c r="O30" s="234">
        <f>N30*AU30</f>
        <v>0</v>
      </c>
      <c r="P30" s="295"/>
      <c r="Q30" s="295"/>
      <c r="R30" s="234"/>
      <c r="S30" s="234"/>
      <c r="T30" s="234"/>
      <c r="U30" s="234">
        <f>T30*AU30</f>
        <v>0</v>
      </c>
      <c r="V30" s="234"/>
      <c r="W30" s="234"/>
      <c r="X30" s="234">
        <f>W30*AU30</f>
        <v>0</v>
      </c>
      <c r="Y30" s="234"/>
      <c r="Z30" s="234"/>
      <c r="AA30" s="234">
        <f>Z30*AU30</f>
        <v>0</v>
      </c>
      <c r="AB30" s="234"/>
      <c r="AC30" s="235"/>
      <c r="AD30" s="234">
        <f>AC30*AU30</f>
        <v>0</v>
      </c>
      <c r="AE30" s="386"/>
      <c r="AF30" s="386">
        <f>AE30*AE28</f>
        <v>0</v>
      </c>
      <c r="AG30" s="386"/>
      <c r="AH30" s="386"/>
      <c r="AI30" s="459"/>
      <c r="AJ30" s="386"/>
      <c r="AK30" s="386"/>
      <c r="AL30" s="386"/>
      <c r="AM30" s="386"/>
      <c r="AN30" s="386"/>
      <c r="AO30" s="386"/>
      <c r="AP30" s="94"/>
      <c r="AQ30" s="94"/>
      <c r="AR30" s="94"/>
      <c r="AS30" s="94"/>
      <c r="AT30" s="157">
        <f>E30+H30+K30+N30+Q30+T30+W30+Z30+AC30+AF30+AI30+AL30+AO30+AQ30+AS30</f>
        <v>0</v>
      </c>
      <c r="AU30" s="451">
        <v>630</v>
      </c>
      <c r="AV30" s="90">
        <f>AT30*AU30</f>
        <v>0</v>
      </c>
    </row>
    <row r="31" spans="1:48" ht="39.950000000000003" customHeight="1">
      <c r="A31" s="326" t="s">
        <v>238</v>
      </c>
      <c r="B31" s="5"/>
      <c r="C31" s="106" t="s">
        <v>200</v>
      </c>
      <c r="D31" s="94"/>
      <c r="E31" s="94"/>
      <c r="F31" s="234">
        <f t="shared" ref="F31:F53" si="0">E31*AU31</f>
        <v>0</v>
      </c>
      <c r="G31" s="234"/>
      <c r="H31" s="234"/>
      <c r="I31" s="234">
        <f t="shared" ref="I31:I53" si="1">H31*AU31</f>
        <v>0</v>
      </c>
      <c r="J31" s="234"/>
      <c r="K31" s="234"/>
      <c r="L31" s="234">
        <f t="shared" ref="L31:L53" si="2">K31*AU31</f>
        <v>0</v>
      </c>
      <c r="M31" s="234"/>
      <c r="N31" s="234"/>
      <c r="O31" s="234">
        <f t="shared" ref="O31:O53" si="3">N31*AU31</f>
        <v>0</v>
      </c>
      <c r="P31" s="295"/>
      <c r="Q31" s="295"/>
      <c r="R31" s="234"/>
      <c r="S31" s="234"/>
      <c r="T31" s="234"/>
      <c r="U31" s="234">
        <f t="shared" ref="U31:U52" si="4">T31*AU31</f>
        <v>0</v>
      </c>
      <c r="V31" s="234"/>
      <c r="W31" s="234"/>
      <c r="X31" s="234">
        <f t="shared" ref="X31:X53" si="5">W31*AU31</f>
        <v>0</v>
      </c>
      <c r="Y31" s="234"/>
      <c r="Z31" s="234"/>
      <c r="AA31" s="234">
        <f t="shared" ref="AA31:AA53" si="6">Z31*AU31</f>
        <v>0</v>
      </c>
      <c r="AB31" s="234"/>
      <c r="AC31" s="235"/>
      <c r="AD31" s="234">
        <f t="shared" ref="AD31:AD53" si="7">AC31*AU31</f>
        <v>0</v>
      </c>
      <c r="AE31" s="386"/>
      <c r="AF31" s="386">
        <f>AE31*AE28</f>
        <v>0</v>
      </c>
      <c r="AG31" s="386"/>
      <c r="AH31" s="386"/>
      <c r="AI31" s="459"/>
      <c r="AJ31" s="386"/>
      <c r="AK31" s="386"/>
      <c r="AL31" s="386"/>
      <c r="AM31" s="386"/>
      <c r="AN31" s="386"/>
      <c r="AO31" s="386"/>
      <c r="AP31" s="94"/>
      <c r="AQ31" s="94"/>
      <c r="AR31" s="94"/>
      <c r="AS31" s="94"/>
      <c r="AT31" s="157">
        <f t="shared" ref="AT31:AT53" si="8">E31+H31+K31+N31+Q31+T31+W31+Z31+AC31+AF31+AI31+AL31+AO31+AQ31+AS31</f>
        <v>0</v>
      </c>
      <c r="AU31" s="451">
        <v>525</v>
      </c>
      <c r="AV31" s="90">
        <f t="shared" ref="AV31:AV53" si="9">AT31*AU31</f>
        <v>0</v>
      </c>
    </row>
    <row r="32" spans="1:48" ht="39.950000000000003" customHeight="1">
      <c r="A32" s="326" t="s">
        <v>289</v>
      </c>
      <c r="B32" s="5"/>
      <c r="C32" s="106" t="s">
        <v>200</v>
      </c>
      <c r="D32" s="94"/>
      <c r="E32" s="94"/>
      <c r="F32" s="234">
        <f t="shared" si="0"/>
        <v>0</v>
      </c>
      <c r="G32" s="234"/>
      <c r="H32" s="234"/>
      <c r="I32" s="234">
        <f t="shared" si="1"/>
        <v>0</v>
      </c>
      <c r="J32" s="234"/>
      <c r="K32" s="234"/>
      <c r="L32" s="234">
        <f t="shared" si="2"/>
        <v>0</v>
      </c>
      <c r="M32" s="234"/>
      <c r="N32" s="234"/>
      <c r="O32" s="234">
        <f t="shared" si="3"/>
        <v>0</v>
      </c>
      <c r="P32" s="295"/>
      <c r="Q32" s="295">
        <f>P32*P28</f>
        <v>0</v>
      </c>
      <c r="R32" s="234"/>
      <c r="S32" s="234"/>
      <c r="T32" s="234"/>
      <c r="U32" s="234">
        <f t="shared" si="4"/>
        <v>0</v>
      </c>
      <c r="V32" s="234"/>
      <c r="W32" s="234"/>
      <c r="X32" s="234">
        <f t="shared" si="5"/>
        <v>0</v>
      </c>
      <c r="Y32" s="234"/>
      <c r="Z32" s="234"/>
      <c r="AA32" s="234">
        <f t="shared" si="6"/>
        <v>0</v>
      </c>
      <c r="AB32" s="234"/>
      <c r="AC32" s="235"/>
      <c r="AD32" s="234">
        <f t="shared" si="7"/>
        <v>0</v>
      </c>
      <c r="AE32" s="386"/>
      <c r="AF32" s="386"/>
      <c r="AG32" s="386"/>
      <c r="AH32" s="386"/>
      <c r="AI32" s="459"/>
      <c r="AJ32" s="386"/>
      <c r="AK32" s="386"/>
      <c r="AL32" s="386"/>
      <c r="AM32" s="386"/>
      <c r="AN32" s="386"/>
      <c r="AO32" s="386"/>
      <c r="AP32" s="94"/>
      <c r="AQ32" s="94"/>
      <c r="AR32" s="94"/>
      <c r="AS32" s="94"/>
      <c r="AT32" s="157">
        <f t="shared" si="8"/>
        <v>0</v>
      </c>
      <c r="AU32" s="451">
        <v>478.5</v>
      </c>
      <c r="AV32" s="90">
        <f t="shared" si="9"/>
        <v>0</v>
      </c>
    </row>
    <row r="33" spans="1:48" ht="84" customHeight="1">
      <c r="A33" s="326" t="s">
        <v>24</v>
      </c>
      <c r="B33" s="5"/>
      <c r="C33" s="106" t="s">
        <v>200</v>
      </c>
      <c r="D33" s="94"/>
      <c r="E33" s="94"/>
      <c r="F33" s="234">
        <f t="shared" si="0"/>
        <v>0</v>
      </c>
      <c r="G33" s="234"/>
      <c r="H33" s="234"/>
      <c r="I33" s="234">
        <f t="shared" si="1"/>
        <v>0</v>
      </c>
      <c r="J33" s="234"/>
      <c r="K33" s="234"/>
      <c r="L33" s="234">
        <f t="shared" si="2"/>
        <v>0</v>
      </c>
      <c r="M33" s="234"/>
      <c r="N33" s="234"/>
      <c r="O33" s="234">
        <f t="shared" si="3"/>
        <v>0</v>
      </c>
      <c r="P33" s="295"/>
      <c r="Q33" s="295"/>
      <c r="R33" s="234"/>
      <c r="S33" s="234"/>
      <c r="T33" s="234"/>
      <c r="U33" s="234">
        <f t="shared" si="4"/>
        <v>0</v>
      </c>
      <c r="V33" s="234"/>
      <c r="W33" s="234"/>
      <c r="X33" s="234">
        <f t="shared" si="5"/>
        <v>0</v>
      </c>
      <c r="Y33" s="234"/>
      <c r="Z33" s="234"/>
      <c r="AA33" s="234">
        <f t="shared" si="6"/>
        <v>0</v>
      </c>
      <c r="AB33" s="234"/>
      <c r="AC33" s="235"/>
      <c r="AD33" s="234">
        <f t="shared" si="7"/>
        <v>0</v>
      </c>
      <c r="AE33" s="386"/>
      <c r="AF33" s="386"/>
      <c r="AG33" s="386"/>
      <c r="AH33" s="386"/>
      <c r="AI33" s="459"/>
      <c r="AJ33" s="386"/>
      <c r="AK33" s="386"/>
      <c r="AL33" s="386"/>
      <c r="AM33" s="386"/>
      <c r="AN33" s="386"/>
      <c r="AO33" s="386"/>
      <c r="AP33" s="94"/>
      <c r="AQ33" s="94"/>
      <c r="AR33" s="94"/>
      <c r="AS33" s="94"/>
      <c r="AT33" s="157">
        <f t="shared" si="8"/>
        <v>0</v>
      </c>
      <c r="AU33" s="451">
        <v>241.5</v>
      </c>
      <c r="AV33" s="90">
        <f t="shared" si="9"/>
        <v>0</v>
      </c>
    </row>
    <row r="34" spans="1:48" ht="39.950000000000003" customHeight="1">
      <c r="A34" s="326" t="s">
        <v>242</v>
      </c>
      <c r="B34" s="5"/>
      <c r="C34" s="106" t="s">
        <v>200</v>
      </c>
      <c r="D34" s="94"/>
      <c r="E34" s="94"/>
      <c r="F34" s="234">
        <f t="shared" si="0"/>
        <v>0</v>
      </c>
      <c r="G34" s="234"/>
      <c r="H34" s="234"/>
      <c r="I34" s="234">
        <f t="shared" si="1"/>
        <v>0</v>
      </c>
      <c r="J34" s="234"/>
      <c r="K34" s="234"/>
      <c r="L34" s="234">
        <f t="shared" si="2"/>
        <v>0</v>
      </c>
      <c r="M34" s="234"/>
      <c r="N34" s="234"/>
      <c r="O34" s="234"/>
      <c r="P34" s="295"/>
      <c r="Q34" s="295"/>
      <c r="R34" s="234"/>
      <c r="S34" s="234"/>
      <c r="T34" s="234"/>
      <c r="U34" s="234">
        <f t="shared" si="4"/>
        <v>0</v>
      </c>
      <c r="V34" s="234"/>
      <c r="W34" s="234"/>
      <c r="X34" s="234">
        <f t="shared" si="5"/>
        <v>0</v>
      </c>
      <c r="Y34" s="234"/>
      <c r="Z34" s="234"/>
      <c r="AA34" s="234">
        <f t="shared" si="6"/>
        <v>0</v>
      </c>
      <c r="AB34" s="234"/>
      <c r="AC34" s="235"/>
      <c r="AD34" s="234">
        <f t="shared" si="7"/>
        <v>0</v>
      </c>
      <c r="AE34" s="386"/>
      <c r="AF34" s="386"/>
      <c r="AG34" s="386"/>
      <c r="AH34" s="386"/>
      <c r="AI34" s="459"/>
      <c r="AJ34" s="386"/>
      <c r="AK34" s="386"/>
      <c r="AL34" s="386"/>
      <c r="AM34" s="386"/>
      <c r="AN34" s="386"/>
      <c r="AO34" s="386"/>
      <c r="AP34" s="94"/>
      <c r="AQ34" s="94"/>
      <c r="AR34" s="94"/>
      <c r="AS34" s="94"/>
      <c r="AT34" s="157">
        <f t="shared" si="8"/>
        <v>0</v>
      </c>
      <c r="AU34" s="451">
        <v>142.5</v>
      </c>
      <c r="AV34" s="90">
        <f t="shared" si="9"/>
        <v>0</v>
      </c>
    </row>
    <row r="35" spans="1:48" ht="39.950000000000003" customHeight="1">
      <c r="A35" s="326" t="s">
        <v>25</v>
      </c>
      <c r="B35" s="5"/>
      <c r="C35" s="106" t="s">
        <v>200</v>
      </c>
      <c r="D35" s="94"/>
      <c r="E35" s="94"/>
      <c r="F35" s="234">
        <f t="shared" si="0"/>
        <v>0</v>
      </c>
      <c r="G35" s="234"/>
      <c r="H35" s="234"/>
      <c r="I35" s="234">
        <f t="shared" si="1"/>
        <v>0</v>
      </c>
      <c r="J35" s="234"/>
      <c r="K35" s="234"/>
      <c r="L35" s="234">
        <f t="shared" si="2"/>
        <v>0</v>
      </c>
      <c r="M35" s="234"/>
      <c r="N35" s="234"/>
      <c r="O35" s="234">
        <f t="shared" si="3"/>
        <v>0</v>
      </c>
      <c r="P35" s="295"/>
      <c r="Q35" s="295"/>
      <c r="R35" s="234"/>
      <c r="S35" s="234"/>
      <c r="T35" s="234"/>
      <c r="U35" s="234">
        <f t="shared" si="4"/>
        <v>0</v>
      </c>
      <c r="V35" s="234"/>
      <c r="W35" s="234"/>
      <c r="X35" s="234">
        <f t="shared" si="5"/>
        <v>0</v>
      </c>
      <c r="Y35" s="234"/>
      <c r="Z35" s="234"/>
      <c r="AA35" s="234">
        <f t="shared" si="6"/>
        <v>0</v>
      </c>
      <c r="AB35" s="234"/>
      <c r="AC35" s="235"/>
      <c r="AD35" s="234">
        <f t="shared" si="7"/>
        <v>0</v>
      </c>
      <c r="AE35" s="386"/>
      <c r="AF35" s="386"/>
      <c r="AG35" s="386"/>
      <c r="AH35" s="386"/>
      <c r="AI35" s="459"/>
      <c r="AJ35" s="386"/>
      <c r="AK35" s="386"/>
      <c r="AL35" s="386"/>
      <c r="AM35" s="386"/>
      <c r="AN35" s="386"/>
      <c r="AO35" s="386"/>
      <c r="AP35" s="94"/>
      <c r="AQ35" s="94"/>
      <c r="AR35" s="94"/>
      <c r="AS35" s="94"/>
      <c r="AT35" s="157">
        <f t="shared" si="8"/>
        <v>0</v>
      </c>
      <c r="AU35" s="451"/>
      <c r="AV35" s="90">
        <f t="shared" si="9"/>
        <v>0</v>
      </c>
    </row>
    <row r="36" spans="1:48" ht="39.950000000000003" customHeight="1">
      <c r="A36" s="326" t="s">
        <v>239</v>
      </c>
      <c r="B36" s="5"/>
      <c r="C36" s="106" t="s">
        <v>200</v>
      </c>
      <c r="D36" s="94"/>
      <c r="E36" s="94"/>
      <c r="F36" s="234">
        <f t="shared" si="0"/>
        <v>0</v>
      </c>
      <c r="G36" s="234"/>
      <c r="H36" s="234">
        <f>G36*G28</f>
        <v>0</v>
      </c>
      <c r="I36" s="234">
        <f t="shared" si="1"/>
        <v>0</v>
      </c>
      <c r="J36" s="234"/>
      <c r="K36" s="234"/>
      <c r="L36" s="234">
        <f t="shared" si="2"/>
        <v>0</v>
      </c>
      <c r="M36" s="234"/>
      <c r="N36" s="234"/>
      <c r="O36" s="234">
        <f t="shared" si="3"/>
        <v>0</v>
      </c>
      <c r="P36" s="295"/>
      <c r="Q36" s="295"/>
      <c r="R36" s="234"/>
      <c r="S36" s="234"/>
      <c r="T36" s="234"/>
      <c r="U36" s="234">
        <f t="shared" si="4"/>
        <v>0</v>
      </c>
      <c r="V36" s="234"/>
      <c r="W36" s="234"/>
      <c r="X36" s="234">
        <f t="shared" si="5"/>
        <v>0</v>
      </c>
      <c r="Y36" s="234"/>
      <c r="Z36" s="234"/>
      <c r="AA36" s="234">
        <f t="shared" si="6"/>
        <v>0</v>
      </c>
      <c r="AB36" s="234"/>
      <c r="AC36" s="235"/>
      <c r="AD36" s="234">
        <f t="shared" si="7"/>
        <v>0</v>
      </c>
      <c r="AE36" s="386"/>
      <c r="AF36" s="386"/>
      <c r="AG36" s="386"/>
      <c r="AH36" s="386"/>
      <c r="AI36" s="459"/>
      <c r="AJ36" s="386"/>
      <c r="AK36" s="386"/>
      <c r="AL36" s="386"/>
      <c r="AM36" s="386"/>
      <c r="AN36" s="386"/>
      <c r="AO36" s="386"/>
      <c r="AP36" s="94"/>
      <c r="AQ36" s="94"/>
      <c r="AR36" s="94"/>
      <c r="AS36" s="94"/>
      <c r="AT36" s="157">
        <f t="shared" si="8"/>
        <v>0</v>
      </c>
      <c r="AU36" s="451">
        <v>138</v>
      </c>
      <c r="AV36" s="90">
        <f t="shared" si="9"/>
        <v>0</v>
      </c>
    </row>
    <row r="37" spans="1:48" ht="39.950000000000003" customHeight="1">
      <c r="A37" s="326" t="s">
        <v>231</v>
      </c>
      <c r="B37" s="5"/>
      <c r="C37" s="106" t="s">
        <v>200</v>
      </c>
      <c r="D37" s="94"/>
      <c r="E37" s="94"/>
      <c r="F37" s="234">
        <f t="shared" si="0"/>
        <v>0</v>
      </c>
      <c r="G37" s="234"/>
      <c r="H37" s="234"/>
      <c r="I37" s="234">
        <f t="shared" si="1"/>
        <v>0</v>
      </c>
      <c r="J37" s="234"/>
      <c r="K37" s="234"/>
      <c r="L37" s="234">
        <f t="shared" si="2"/>
        <v>0</v>
      </c>
      <c r="M37" s="234"/>
      <c r="N37" s="234"/>
      <c r="O37" s="234">
        <f t="shared" si="3"/>
        <v>0</v>
      </c>
      <c r="P37" s="295"/>
      <c r="Q37" s="295"/>
      <c r="R37" s="234"/>
      <c r="S37" s="234"/>
      <c r="T37" s="234"/>
      <c r="U37" s="234">
        <f t="shared" si="4"/>
        <v>0</v>
      </c>
      <c r="V37" s="234"/>
      <c r="W37" s="234"/>
      <c r="X37" s="234">
        <f t="shared" si="5"/>
        <v>0</v>
      </c>
      <c r="Y37" s="234"/>
      <c r="Z37" s="234"/>
      <c r="AA37" s="234">
        <f t="shared" si="6"/>
        <v>0</v>
      </c>
      <c r="AB37" s="234"/>
      <c r="AC37" s="235"/>
      <c r="AD37" s="234">
        <f t="shared" si="7"/>
        <v>0</v>
      </c>
      <c r="AE37" s="386"/>
      <c r="AF37" s="386"/>
      <c r="AG37" s="386"/>
      <c r="AH37" s="386"/>
      <c r="AI37" s="459"/>
      <c r="AJ37" s="386"/>
      <c r="AK37" s="386"/>
      <c r="AL37" s="386"/>
      <c r="AM37" s="386"/>
      <c r="AN37" s="386"/>
      <c r="AO37" s="386"/>
      <c r="AP37" s="94"/>
      <c r="AQ37" s="94"/>
      <c r="AR37" s="94"/>
      <c r="AS37" s="94"/>
      <c r="AT37" s="157">
        <f t="shared" si="8"/>
        <v>0</v>
      </c>
      <c r="AU37" s="451"/>
      <c r="AV37" s="90">
        <f t="shared" si="9"/>
        <v>0</v>
      </c>
    </row>
    <row r="38" spans="1:48" ht="39.950000000000003" customHeight="1">
      <c r="A38" s="326" t="s">
        <v>26</v>
      </c>
      <c r="B38" s="5"/>
      <c r="C38" s="106" t="s">
        <v>200</v>
      </c>
      <c r="D38" s="94"/>
      <c r="E38" s="94"/>
      <c r="F38" s="234">
        <f t="shared" si="0"/>
        <v>0</v>
      </c>
      <c r="G38" s="234"/>
      <c r="H38" s="234"/>
      <c r="I38" s="234">
        <f t="shared" si="1"/>
        <v>0</v>
      </c>
      <c r="J38" s="234"/>
      <c r="K38" s="234"/>
      <c r="L38" s="234">
        <f t="shared" si="2"/>
        <v>0</v>
      </c>
      <c r="M38" s="234"/>
      <c r="N38" s="234"/>
      <c r="O38" s="234">
        <f t="shared" si="3"/>
        <v>0</v>
      </c>
      <c r="P38" s="295"/>
      <c r="Q38" s="295"/>
      <c r="R38" s="234"/>
      <c r="S38" s="234"/>
      <c r="T38" s="234"/>
      <c r="U38" s="234">
        <f t="shared" si="4"/>
        <v>0</v>
      </c>
      <c r="V38" s="234"/>
      <c r="W38" s="234"/>
      <c r="X38" s="234">
        <f t="shared" si="5"/>
        <v>0</v>
      </c>
      <c r="Y38" s="234"/>
      <c r="Z38" s="234"/>
      <c r="AA38" s="234">
        <f t="shared" si="6"/>
        <v>0</v>
      </c>
      <c r="AB38" s="234"/>
      <c r="AC38" s="235"/>
      <c r="AD38" s="234">
        <f t="shared" si="7"/>
        <v>0</v>
      </c>
      <c r="AE38" s="386"/>
      <c r="AF38" s="386"/>
      <c r="AG38" s="386"/>
      <c r="AH38" s="386"/>
      <c r="AI38" s="459"/>
      <c r="AJ38" s="386"/>
      <c r="AK38" s="386"/>
      <c r="AL38" s="386"/>
      <c r="AM38" s="386"/>
      <c r="AN38" s="386"/>
      <c r="AO38" s="386"/>
      <c r="AP38" s="94"/>
      <c r="AQ38" s="94"/>
      <c r="AR38" s="94"/>
      <c r="AS38" s="94"/>
      <c r="AT38" s="157">
        <f t="shared" si="8"/>
        <v>0</v>
      </c>
      <c r="AU38" s="451"/>
      <c r="AV38" s="90">
        <f t="shared" si="9"/>
        <v>0</v>
      </c>
    </row>
    <row r="39" spans="1:48" ht="39.950000000000003" customHeight="1">
      <c r="A39" s="326" t="s">
        <v>227</v>
      </c>
      <c r="B39" s="5"/>
      <c r="C39" s="106" t="s">
        <v>200</v>
      </c>
      <c r="D39" s="94"/>
      <c r="E39" s="94"/>
      <c r="F39" s="234">
        <f t="shared" si="0"/>
        <v>0</v>
      </c>
      <c r="G39" s="234"/>
      <c r="H39" s="234"/>
      <c r="I39" s="234">
        <f t="shared" si="1"/>
        <v>0</v>
      </c>
      <c r="J39" s="234"/>
      <c r="K39" s="234"/>
      <c r="L39" s="234">
        <f t="shared" si="2"/>
        <v>0</v>
      </c>
      <c r="M39" s="234"/>
      <c r="N39" s="234"/>
      <c r="O39" s="234">
        <f t="shared" si="3"/>
        <v>0</v>
      </c>
      <c r="P39" s="295"/>
      <c r="Q39" s="295"/>
      <c r="R39" s="234"/>
      <c r="S39" s="234"/>
      <c r="T39" s="234"/>
      <c r="U39" s="234">
        <f t="shared" si="4"/>
        <v>0</v>
      </c>
      <c r="V39" s="234"/>
      <c r="W39" s="234"/>
      <c r="X39" s="234">
        <f t="shared" si="5"/>
        <v>0</v>
      </c>
      <c r="Y39" s="234"/>
      <c r="Z39" s="234"/>
      <c r="AA39" s="234">
        <f t="shared" si="6"/>
        <v>0</v>
      </c>
      <c r="AB39" s="234"/>
      <c r="AC39" s="235"/>
      <c r="AD39" s="234">
        <f t="shared" si="7"/>
        <v>0</v>
      </c>
      <c r="AE39" s="386"/>
      <c r="AF39" s="386"/>
      <c r="AG39" s="386"/>
      <c r="AH39" s="386"/>
      <c r="AI39" s="459"/>
      <c r="AJ39" s="386"/>
      <c r="AK39" s="386"/>
      <c r="AL39" s="386"/>
      <c r="AM39" s="386"/>
      <c r="AN39" s="386"/>
      <c r="AO39" s="386"/>
      <c r="AP39" s="94"/>
      <c r="AQ39" s="94"/>
      <c r="AR39" s="94"/>
      <c r="AS39" s="94"/>
      <c r="AT39" s="157">
        <f t="shared" si="8"/>
        <v>0</v>
      </c>
      <c r="AU39" s="278"/>
      <c r="AV39" s="90">
        <f t="shared" si="9"/>
        <v>0</v>
      </c>
    </row>
    <row r="40" spans="1:48" ht="39.950000000000003" customHeight="1">
      <c r="A40" s="326" t="s">
        <v>27</v>
      </c>
      <c r="B40" s="5"/>
      <c r="C40" s="106" t="s">
        <v>200</v>
      </c>
      <c r="D40" s="94"/>
      <c r="E40" s="94">
        <f>D40*D28</f>
        <v>0</v>
      </c>
      <c r="F40" s="234">
        <f t="shared" si="0"/>
        <v>0</v>
      </c>
      <c r="G40" s="234"/>
      <c r="H40" s="234">
        <f>G40*G28</f>
        <v>0</v>
      </c>
      <c r="I40" s="234">
        <f t="shared" si="1"/>
        <v>0</v>
      </c>
      <c r="J40" s="234"/>
      <c r="K40" s="234">
        <f>J40*J28</f>
        <v>0</v>
      </c>
      <c r="L40" s="234">
        <f t="shared" si="2"/>
        <v>0</v>
      </c>
      <c r="M40" s="234"/>
      <c r="N40" s="234"/>
      <c r="O40" s="234">
        <f t="shared" si="3"/>
        <v>0</v>
      </c>
      <c r="P40" s="295">
        <v>5.0000000000000001E-3</v>
      </c>
      <c r="Q40" s="295">
        <f>P40*P28</f>
        <v>0.01</v>
      </c>
      <c r="R40" s="234"/>
      <c r="S40" s="234"/>
      <c r="T40" s="234"/>
      <c r="U40" s="234">
        <f t="shared" si="4"/>
        <v>0</v>
      </c>
      <c r="V40" s="234"/>
      <c r="W40" s="234">
        <f>V40*V28</f>
        <v>0</v>
      </c>
      <c r="X40" s="234">
        <f t="shared" si="5"/>
        <v>0</v>
      </c>
      <c r="Y40" s="234"/>
      <c r="Z40" s="234"/>
      <c r="AA40" s="234">
        <f t="shared" si="6"/>
        <v>0</v>
      </c>
      <c r="AB40" s="234"/>
      <c r="AC40" s="235"/>
      <c r="AD40" s="234">
        <f t="shared" si="7"/>
        <v>0</v>
      </c>
      <c r="AE40" s="386"/>
      <c r="AF40" s="386"/>
      <c r="AG40" s="386"/>
      <c r="AH40" s="386"/>
      <c r="AI40" s="459">
        <f>AH40*AH28</f>
        <v>0</v>
      </c>
      <c r="AJ40" s="386"/>
      <c r="AK40" s="386"/>
      <c r="AL40" s="386"/>
      <c r="AM40" s="386"/>
      <c r="AN40" s="386"/>
      <c r="AO40" s="386"/>
      <c r="AP40" s="94"/>
      <c r="AQ40" s="94"/>
      <c r="AR40" s="94"/>
      <c r="AS40" s="94"/>
      <c r="AT40" s="156">
        <f t="shared" si="8"/>
        <v>0.01</v>
      </c>
      <c r="AU40" s="279">
        <v>610.20000000000005</v>
      </c>
      <c r="AV40" s="90">
        <f t="shared" si="9"/>
        <v>6.1020000000000003</v>
      </c>
    </row>
    <row r="41" spans="1:48" ht="39.950000000000003" customHeight="1">
      <c r="A41" s="326" t="s">
        <v>28</v>
      </c>
      <c r="B41" s="5"/>
      <c r="C41" s="106" t="s">
        <v>200</v>
      </c>
      <c r="D41" s="94"/>
      <c r="E41" s="94"/>
      <c r="F41" s="234">
        <f t="shared" si="0"/>
        <v>0</v>
      </c>
      <c r="G41" s="234"/>
      <c r="H41" s="234"/>
      <c r="I41" s="234">
        <f t="shared" si="1"/>
        <v>0</v>
      </c>
      <c r="J41" s="234"/>
      <c r="K41" s="234"/>
      <c r="L41" s="234">
        <f t="shared" si="2"/>
        <v>0</v>
      </c>
      <c r="M41" s="234"/>
      <c r="N41" s="234"/>
      <c r="O41" s="234">
        <f t="shared" si="3"/>
        <v>0</v>
      </c>
      <c r="P41" s="295"/>
      <c r="Q41" s="295"/>
      <c r="R41" s="234"/>
      <c r="S41" s="234"/>
      <c r="T41" s="234"/>
      <c r="U41" s="234">
        <f t="shared" si="4"/>
        <v>0</v>
      </c>
      <c r="V41" s="234"/>
      <c r="W41" s="234"/>
      <c r="X41" s="234">
        <f t="shared" si="5"/>
        <v>0</v>
      </c>
      <c r="Y41" s="234"/>
      <c r="Z41" s="234"/>
      <c r="AA41" s="234">
        <f t="shared" si="6"/>
        <v>0</v>
      </c>
      <c r="AB41" s="234"/>
      <c r="AC41" s="235"/>
      <c r="AD41" s="234">
        <f t="shared" si="7"/>
        <v>0</v>
      </c>
      <c r="AE41" s="386"/>
      <c r="AF41" s="386"/>
      <c r="AG41" s="386"/>
      <c r="AH41" s="386"/>
      <c r="AI41" s="459"/>
      <c r="AJ41" s="386"/>
      <c r="AK41" s="386"/>
      <c r="AL41" s="386"/>
      <c r="AM41" s="386"/>
      <c r="AN41" s="386"/>
      <c r="AO41" s="386"/>
      <c r="AP41" s="94"/>
      <c r="AQ41" s="94"/>
      <c r="AR41" s="94"/>
      <c r="AS41" s="94"/>
      <c r="AT41" s="157">
        <f t="shared" si="8"/>
        <v>0</v>
      </c>
      <c r="AU41" s="279"/>
      <c r="AV41" s="90">
        <f t="shared" si="9"/>
        <v>0</v>
      </c>
    </row>
    <row r="42" spans="1:48" ht="39.950000000000003" customHeight="1">
      <c r="A42" s="326" t="s">
        <v>230</v>
      </c>
      <c r="B42" s="5"/>
      <c r="C42" s="106" t="s">
        <v>200</v>
      </c>
      <c r="D42" s="94"/>
      <c r="E42" s="94"/>
      <c r="F42" s="234">
        <f t="shared" si="0"/>
        <v>0</v>
      </c>
      <c r="G42" s="234"/>
      <c r="H42" s="234"/>
      <c r="I42" s="234">
        <f t="shared" si="1"/>
        <v>0</v>
      </c>
      <c r="J42" s="234"/>
      <c r="K42" s="234"/>
      <c r="L42" s="234">
        <f t="shared" si="2"/>
        <v>0</v>
      </c>
      <c r="M42" s="234"/>
      <c r="N42" s="234"/>
      <c r="O42" s="234">
        <f t="shared" si="3"/>
        <v>0</v>
      </c>
      <c r="P42" s="295"/>
      <c r="Q42" s="295"/>
      <c r="R42" s="234"/>
      <c r="S42" s="234"/>
      <c r="T42" s="234"/>
      <c r="U42" s="234">
        <f t="shared" si="4"/>
        <v>0</v>
      </c>
      <c r="V42" s="234"/>
      <c r="W42" s="234"/>
      <c r="X42" s="234">
        <f t="shared" si="5"/>
        <v>0</v>
      </c>
      <c r="Y42" s="234"/>
      <c r="Z42" s="234"/>
      <c r="AA42" s="234">
        <f t="shared" si="6"/>
        <v>0</v>
      </c>
      <c r="AB42" s="234"/>
      <c r="AC42" s="235"/>
      <c r="AD42" s="234">
        <f t="shared" si="7"/>
        <v>0</v>
      </c>
      <c r="AE42" s="386"/>
      <c r="AF42" s="386"/>
      <c r="AG42" s="386"/>
      <c r="AH42" s="386"/>
      <c r="AI42" s="459"/>
      <c r="AJ42" s="386"/>
      <c r="AK42" s="386"/>
      <c r="AL42" s="386"/>
      <c r="AM42" s="386"/>
      <c r="AN42" s="386"/>
      <c r="AO42" s="386"/>
      <c r="AP42" s="94"/>
      <c r="AQ42" s="94"/>
      <c r="AR42" s="94"/>
      <c r="AS42" s="94"/>
      <c r="AT42" s="157">
        <f t="shared" si="8"/>
        <v>0</v>
      </c>
      <c r="AU42" s="279"/>
      <c r="AV42" s="90">
        <f t="shared" si="9"/>
        <v>0</v>
      </c>
    </row>
    <row r="43" spans="1:48" ht="39.950000000000003" customHeight="1">
      <c r="A43" s="326" t="s">
        <v>29</v>
      </c>
      <c r="B43" s="5"/>
      <c r="C43" s="106" t="s">
        <v>200</v>
      </c>
      <c r="D43" s="94"/>
      <c r="E43" s="94"/>
      <c r="F43" s="234">
        <f t="shared" si="0"/>
        <v>0</v>
      </c>
      <c r="G43" s="234"/>
      <c r="H43" s="234"/>
      <c r="I43" s="234">
        <f t="shared" si="1"/>
        <v>0</v>
      </c>
      <c r="J43" s="234"/>
      <c r="K43" s="234"/>
      <c r="L43" s="234">
        <f t="shared" si="2"/>
        <v>0</v>
      </c>
      <c r="M43" s="234"/>
      <c r="N43" s="234"/>
      <c r="O43" s="234">
        <f t="shared" si="3"/>
        <v>0</v>
      </c>
      <c r="P43" s="295"/>
      <c r="Q43" s="295">
        <f>P43*P28</f>
        <v>0</v>
      </c>
      <c r="R43" s="234"/>
      <c r="S43" s="234"/>
      <c r="T43" s="234"/>
      <c r="U43" s="234">
        <f t="shared" si="4"/>
        <v>0</v>
      </c>
      <c r="V43" s="234"/>
      <c r="W43" s="234"/>
      <c r="X43" s="234">
        <f t="shared" si="5"/>
        <v>0</v>
      </c>
      <c r="Y43" s="234"/>
      <c r="Z43" s="234">
        <f>Y43*Y28</f>
        <v>0</v>
      </c>
      <c r="AA43" s="234">
        <f t="shared" si="6"/>
        <v>0</v>
      </c>
      <c r="AB43" s="234"/>
      <c r="AC43" s="235">
        <f>AB43*AB28</f>
        <v>0</v>
      </c>
      <c r="AD43" s="234">
        <f t="shared" si="7"/>
        <v>0</v>
      </c>
      <c r="AE43" s="386"/>
      <c r="AF43" s="386">
        <f>AE43*AE28</f>
        <v>0</v>
      </c>
      <c r="AG43" s="386"/>
      <c r="AH43" s="386"/>
      <c r="AI43" s="459">
        <f>AH43*AH28</f>
        <v>0</v>
      </c>
      <c r="AJ43" s="386"/>
      <c r="AK43" s="386"/>
      <c r="AL43" s="386"/>
      <c r="AM43" s="386"/>
      <c r="AN43" s="386"/>
      <c r="AO43" s="386"/>
      <c r="AP43" s="94"/>
      <c r="AQ43" s="94"/>
      <c r="AR43" s="94"/>
      <c r="AS43" s="94"/>
      <c r="AT43" s="157">
        <f t="shared" si="8"/>
        <v>0</v>
      </c>
      <c r="AU43" s="279">
        <v>195</v>
      </c>
      <c r="AV43" s="90">
        <f t="shared" si="9"/>
        <v>0</v>
      </c>
    </row>
    <row r="44" spans="1:48" ht="39.950000000000003" customHeight="1">
      <c r="A44" s="326" t="s">
        <v>206</v>
      </c>
      <c r="B44" s="5"/>
      <c r="C44" s="106" t="s">
        <v>200</v>
      </c>
      <c r="D44" s="94"/>
      <c r="E44" s="94"/>
      <c r="F44" s="234">
        <f t="shared" si="0"/>
        <v>0</v>
      </c>
      <c r="G44" s="234"/>
      <c r="H44" s="234"/>
      <c r="I44" s="234">
        <f t="shared" si="1"/>
        <v>0</v>
      </c>
      <c r="J44" s="234"/>
      <c r="K44" s="234"/>
      <c r="L44" s="234">
        <f t="shared" si="2"/>
        <v>0</v>
      </c>
      <c r="M44" s="234"/>
      <c r="N44" s="234"/>
      <c r="O44" s="234">
        <f t="shared" si="3"/>
        <v>0</v>
      </c>
      <c r="P44" s="295"/>
      <c r="Q44" s="295"/>
      <c r="R44" s="234"/>
      <c r="S44" s="234"/>
      <c r="T44" s="234"/>
      <c r="U44" s="234">
        <f t="shared" si="4"/>
        <v>0</v>
      </c>
      <c r="V44" s="234"/>
      <c r="W44" s="234"/>
      <c r="X44" s="234">
        <f t="shared" si="5"/>
        <v>0</v>
      </c>
      <c r="Y44" s="234"/>
      <c r="Z44" s="234"/>
      <c r="AA44" s="234">
        <f t="shared" si="6"/>
        <v>0</v>
      </c>
      <c r="AB44" s="234"/>
      <c r="AC44" s="235"/>
      <c r="AD44" s="234">
        <f t="shared" si="7"/>
        <v>0</v>
      </c>
      <c r="AE44" s="386"/>
      <c r="AF44" s="386"/>
      <c r="AG44" s="386"/>
      <c r="AH44" s="386"/>
      <c r="AI44" s="459"/>
      <c r="AJ44" s="386"/>
      <c r="AK44" s="386"/>
      <c r="AL44" s="386"/>
      <c r="AM44" s="386"/>
      <c r="AN44" s="386"/>
      <c r="AO44" s="386"/>
      <c r="AP44" s="94"/>
      <c r="AQ44" s="94"/>
      <c r="AR44" s="94"/>
      <c r="AS44" s="94"/>
      <c r="AT44" s="157">
        <f t="shared" si="8"/>
        <v>0</v>
      </c>
      <c r="AU44" s="279"/>
      <c r="AV44" s="90">
        <f t="shared" si="9"/>
        <v>0</v>
      </c>
    </row>
    <row r="45" spans="1:48" ht="39.950000000000003" customHeight="1">
      <c r="A45" s="326" t="s">
        <v>30</v>
      </c>
      <c r="B45" s="5"/>
      <c r="C45" s="106" t="s">
        <v>201</v>
      </c>
      <c r="D45" s="94"/>
      <c r="E45" s="94"/>
      <c r="F45" s="234">
        <f t="shared" si="0"/>
        <v>0</v>
      </c>
      <c r="G45" s="234"/>
      <c r="H45" s="234"/>
      <c r="I45" s="234">
        <f t="shared" si="1"/>
        <v>0</v>
      </c>
      <c r="J45" s="234"/>
      <c r="K45" s="234"/>
      <c r="L45" s="234">
        <f t="shared" si="2"/>
        <v>0</v>
      </c>
      <c r="M45" s="234"/>
      <c r="N45" s="234"/>
      <c r="O45" s="234">
        <f t="shared" si="3"/>
        <v>0</v>
      </c>
      <c r="P45" s="295">
        <v>0.125</v>
      </c>
      <c r="Q45" s="295">
        <f>P45*P28</f>
        <v>0.25</v>
      </c>
      <c r="R45" s="234"/>
      <c r="S45" s="234"/>
      <c r="T45" s="234"/>
      <c r="U45" s="234">
        <f t="shared" si="4"/>
        <v>0</v>
      </c>
      <c r="V45" s="234"/>
      <c r="W45" s="234"/>
      <c r="X45" s="234">
        <f t="shared" si="5"/>
        <v>0</v>
      </c>
      <c r="Y45" s="234"/>
      <c r="Z45" s="234"/>
      <c r="AA45" s="234">
        <f t="shared" si="6"/>
        <v>0</v>
      </c>
      <c r="AB45" s="234"/>
      <c r="AC45" s="235"/>
      <c r="AD45" s="234">
        <f t="shared" si="7"/>
        <v>0</v>
      </c>
      <c r="AE45" s="386"/>
      <c r="AF45" s="386"/>
      <c r="AG45" s="386"/>
      <c r="AH45" s="386"/>
      <c r="AI45" s="459"/>
      <c r="AJ45" s="386"/>
      <c r="AK45" s="386"/>
      <c r="AL45" s="386"/>
      <c r="AM45" s="386"/>
      <c r="AN45" s="386"/>
      <c r="AO45" s="386"/>
      <c r="AP45" s="94"/>
      <c r="AQ45" s="94"/>
      <c r="AR45" s="94"/>
      <c r="AS45" s="94"/>
      <c r="AT45" s="157">
        <f t="shared" si="8"/>
        <v>0.25</v>
      </c>
      <c r="AU45" s="279">
        <v>58.32</v>
      </c>
      <c r="AV45" s="90">
        <f t="shared" si="9"/>
        <v>14.58</v>
      </c>
    </row>
    <row r="46" spans="1:48" ht="39.950000000000003" customHeight="1">
      <c r="A46" s="326" t="s">
        <v>205</v>
      </c>
      <c r="B46" s="5"/>
      <c r="C46" s="106" t="s">
        <v>200</v>
      </c>
      <c r="D46" s="94"/>
      <c r="E46" s="94"/>
      <c r="F46" s="234">
        <f t="shared" si="0"/>
        <v>0</v>
      </c>
      <c r="G46" s="234"/>
      <c r="H46" s="234"/>
      <c r="I46" s="234">
        <f t="shared" si="1"/>
        <v>0</v>
      </c>
      <c r="J46" s="234"/>
      <c r="K46" s="234">
        <f>J46*J28</f>
        <v>0</v>
      </c>
      <c r="L46" s="234">
        <f t="shared" si="2"/>
        <v>0</v>
      </c>
      <c r="M46" s="234"/>
      <c r="N46" s="234"/>
      <c r="O46" s="234">
        <f t="shared" si="3"/>
        <v>0</v>
      </c>
      <c r="P46" s="295"/>
      <c r="Q46" s="295"/>
      <c r="R46" s="234"/>
      <c r="S46" s="234"/>
      <c r="T46" s="234"/>
      <c r="U46" s="234">
        <f t="shared" si="4"/>
        <v>0</v>
      </c>
      <c r="V46" s="234"/>
      <c r="W46" s="234"/>
      <c r="X46" s="234">
        <f t="shared" si="5"/>
        <v>0</v>
      </c>
      <c r="Y46" s="234"/>
      <c r="Z46" s="234"/>
      <c r="AA46" s="234">
        <f t="shared" si="6"/>
        <v>0</v>
      </c>
      <c r="AB46" s="234"/>
      <c r="AC46" s="235"/>
      <c r="AD46" s="234">
        <f t="shared" si="7"/>
        <v>0</v>
      </c>
      <c r="AE46" s="386"/>
      <c r="AF46" s="386"/>
      <c r="AG46" s="386"/>
      <c r="AH46" s="386"/>
      <c r="AI46" s="459"/>
      <c r="AJ46" s="386"/>
      <c r="AK46" s="386"/>
      <c r="AL46" s="386"/>
      <c r="AM46" s="386"/>
      <c r="AN46" s="386"/>
      <c r="AO46" s="386"/>
      <c r="AP46" s="94"/>
      <c r="AQ46" s="94"/>
      <c r="AR46" s="94"/>
      <c r="AS46" s="94"/>
      <c r="AT46" s="157">
        <f t="shared" si="8"/>
        <v>0</v>
      </c>
      <c r="AU46" s="279">
        <v>270</v>
      </c>
      <c r="AV46" s="90">
        <f t="shared" si="9"/>
        <v>0</v>
      </c>
    </row>
    <row r="47" spans="1:48" ht="39.950000000000003" customHeight="1">
      <c r="A47" s="326" t="s">
        <v>31</v>
      </c>
      <c r="B47" s="5"/>
      <c r="C47" s="106" t="s">
        <v>200</v>
      </c>
      <c r="D47" s="94"/>
      <c r="E47" s="94"/>
      <c r="F47" s="234">
        <f t="shared" si="0"/>
        <v>0</v>
      </c>
      <c r="G47" s="234"/>
      <c r="H47" s="234"/>
      <c r="I47" s="234">
        <f t="shared" si="1"/>
        <v>0</v>
      </c>
      <c r="J47" s="234"/>
      <c r="K47" s="234"/>
      <c r="L47" s="234">
        <f t="shared" si="2"/>
        <v>0</v>
      </c>
      <c r="M47" s="234"/>
      <c r="N47" s="234"/>
      <c r="O47" s="234">
        <f t="shared" si="3"/>
        <v>0</v>
      </c>
      <c r="P47" s="295"/>
      <c r="Q47" s="295"/>
      <c r="R47" s="234"/>
      <c r="S47" s="234"/>
      <c r="T47" s="234"/>
      <c r="U47" s="234">
        <f t="shared" si="4"/>
        <v>0</v>
      </c>
      <c r="V47" s="234"/>
      <c r="W47" s="234"/>
      <c r="X47" s="234">
        <f t="shared" si="5"/>
        <v>0</v>
      </c>
      <c r="Y47" s="234"/>
      <c r="Z47" s="234"/>
      <c r="AA47" s="234">
        <f t="shared" si="6"/>
        <v>0</v>
      </c>
      <c r="AB47" s="234"/>
      <c r="AC47" s="235"/>
      <c r="AD47" s="234">
        <f t="shared" si="7"/>
        <v>0</v>
      </c>
      <c r="AE47" s="386"/>
      <c r="AF47" s="386"/>
      <c r="AG47" s="386"/>
      <c r="AH47" s="386"/>
      <c r="AI47" s="459"/>
      <c r="AJ47" s="386"/>
      <c r="AK47" s="386"/>
      <c r="AL47" s="386"/>
      <c r="AM47" s="386"/>
      <c r="AN47" s="386"/>
      <c r="AO47" s="386"/>
      <c r="AP47" s="94"/>
      <c r="AQ47" s="94"/>
      <c r="AR47" s="94"/>
      <c r="AS47" s="94"/>
      <c r="AT47" s="157">
        <f t="shared" si="8"/>
        <v>0</v>
      </c>
      <c r="AU47" s="279"/>
      <c r="AV47" s="90">
        <f t="shared" si="9"/>
        <v>0</v>
      </c>
    </row>
    <row r="48" spans="1:48" ht="39.950000000000003" customHeight="1">
      <c r="A48" s="326" t="s">
        <v>32</v>
      </c>
      <c r="B48" s="5"/>
      <c r="C48" s="106" t="s">
        <v>200</v>
      </c>
      <c r="D48" s="94"/>
      <c r="E48" s="94"/>
      <c r="F48" s="234">
        <f t="shared" si="0"/>
        <v>0</v>
      </c>
      <c r="G48" s="234"/>
      <c r="H48" s="234"/>
      <c r="I48" s="234">
        <f t="shared" si="1"/>
        <v>0</v>
      </c>
      <c r="J48" s="234"/>
      <c r="K48" s="234"/>
      <c r="L48" s="234">
        <f t="shared" si="2"/>
        <v>0</v>
      </c>
      <c r="M48" s="234"/>
      <c r="N48" s="234"/>
      <c r="O48" s="234">
        <f t="shared" si="3"/>
        <v>0</v>
      </c>
      <c r="P48" s="295"/>
      <c r="Q48" s="295"/>
      <c r="R48" s="234"/>
      <c r="S48" s="234"/>
      <c r="T48" s="234"/>
      <c r="U48" s="234">
        <f t="shared" si="4"/>
        <v>0</v>
      </c>
      <c r="V48" s="234"/>
      <c r="W48" s="234"/>
      <c r="X48" s="234">
        <f t="shared" si="5"/>
        <v>0</v>
      </c>
      <c r="Y48" s="234"/>
      <c r="Z48" s="234"/>
      <c r="AA48" s="234">
        <f t="shared" si="6"/>
        <v>0</v>
      </c>
      <c r="AB48" s="234"/>
      <c r="AC48" s="235"/>
      <c r="AD48" s="234">
        <f t="shared" si="7"/>
        <v>0</v>
      </c>
      <c r="AE48" s="386"/>
      <c r="AF48" s="386"/>
      <c r="AG48" s="386"/>
      <c r="AH48" s="386"/>
      <c r="AI48" s="459"/>
      <c r="AJ48" s="386"/>
      <c r="AK48" s="386"/>
      <c r="AL48" s="386"/>
      <c r="AM48" s="386"/>
      <c r="AN48" s="386"/>
      <c r="AO48" s="386"/>
      <c r="AP48" s="94"/>
      <c r="AQ48" s="94"/>
      <c r="AR48" s="94"/>
      <c r="AS48" s="94"/>
      <c r="AT48" s="157">
        <f t="shared" si="8"/>
        <v>0</v>
      </c>
      <c r="AU48" s="279">
        <v>138</v>
      </c>
      <c r="AV48" s="90">
        <f t="shared" si="9"/>
        <v>0</v>
      </c>
    </row>
    <row r="49" spans="1:48" ht="39.950000000000003" customHeight="1">
      <c r="A49" s="326" t="s">
        <v>33</v>
      </c>
      <c r="B49" s="5"/>
      <c r="C49" s="106" t="s">
        <v>200</v>
      </c>
      <c r="D49" s="94"/>
      <c r="E49" s="94"/>
      <c r="F49" s="234">
        <f t="shared" si="0"/>
        <v>0</v>
      </c>
      <c r="G49" s="234"/>
      <c r="H49" s="234"/>
      <c r="I49" s="234">
        <f t="shared" si="1"/>
        <v>0</v>
      </c>
      <c r="J49" s="234"/>
      <c r="K49" s="234"/>
      <c r="L49" s="234">
        <f t="shared" si="2"/>
        <v>0</v>
      </c>
      <c r="M49" s="234"/>
      <c r="N49" s="234"/>
      <c r="O49" s="234">
        <f t="shared" si="3"/>
        <v>0</v>
      </c>
      <c r="P49" s="295"/>
      <c r="Q49" s="295"/>
      <c r="R49" s="234"/>
      <c r="S49" s="234"/>
      <c r="T49" s="234"/>
      <c r="U49" s="234">
        <f t="shared" si="4"/>
        <v>0</v>
      </c>
      <c r="V49" s="234"/>
      <c r="W49" s="234"/>
      <c r="X49" s="234">
        <f t="shared" si="5"/>
        <v>0</v>
      </c>
      <c r="Y49" s="234"/>
      <c r="Z49" s="234"/>
      <c r="AA49" s="234">
        <f t="shared" si="6"/>
        <v>0</v>
      </c>
      <c r="AB49" s="234"/>
      <c r="AC49" s="235"/>
      <c r="AD49" s="234">
        <f t="shared" si="7"/>
        <v>0</v>
      </c>
      <c r="AE49" s="386"/>
      <c r="AF49" s="386"/>
      <c r="AG49" s="386"/>
      <c r="AH49" s="386"/>
      <c r="AI49" s="459"/>
      <c r="AJ49" s="386"/>
      <c r="AK49" s="386"/>
      <c r="AL49" s="386"/>
      <c r="AM49" s="386"/>
      <c r="AN49" s="386"/>
      <c r="AO49" s="386"/>
      <c r="AP49" s="94"/>
      <c r="AQ49" s="94"/>
      <c r="AR49" s="94"/>
      <c r="AS49" s="94"/>
      <c r="AT49" s="157">
        <f t="shared" si="8"/>
        <v>0</v>
      </c>
      <c r="AU49" s="279"/>
      <c r="AV49" s="90">
        <f t="shared" si="9"/>
        <v>0</v>
      </c>
    </row>
    <row r="50" spans="1:48" ht="39.950000000000003" customHeight="1">
      <c r="A50" s="326" t="s">
        <v>34</v>
      </c>
      <c r="B50" s="5"/>
      <c r="C50" s="106" t="s">
        <v>200</v>
      </c>
      <c r="D50" s="94"/>
      <c r="E50" s="94"/>
      <c r="F50" s="234">
        <f t="shared" si="0"/>
        <v>0</v>
      </c>
      <c r="G50" s="234"/>
      <c r="H50" s="234"/>
      <c r="I50" s="234">
        <f t="shared" si="1"/>
        <v>0</v>
      </c>
      <c r="J50" s="234"/>
      <c r="K50" s="234"/>
      <c r="L50" s="234">
        <f t="shared" si="2"/>
        <v>0</v>
      </c>
      <c r="M50" s="234"/>
      <c r="N50" s="234"/>
      <c r="O50" s="234">
        <f t="shared" si="3"/>
        <v>0</v>
      </c>
      <c r="P50" s="295"/>
      <c r="Q50" s="295"/>
      <c r="R50" s="234"/>
      <c r="S50" s="234"/>
      <c r="T50" s="234"/>
      <c r="U50" s="234">
        <f t="shared" si="4"/>
        <v>0</v>
      </c>
      <c r="V50" s="234"/>
      <c r="W50" s="234"/>
      <c r="X50" s="234">
        <f t="shared" si="5"/>
        <v>0</v>
      </c>
      <c r="Y50" s="234"/>
      <c r="Z50" s="234"/>
      <c r="AA50" s="234">
        <f t="shared" si="6"/>
        <v>0</v>
      </c>
      <c r="AB50" s="234"/>
      <c r="AC50" s="235"/>
      <c r="AD50" s="234">
        <f t="shared" si="7"/>
        <v>0</v>
      </c>
      <c r="AE50" s="386"/>
      <c r="AF50" s="386"/>
      <c r="AG50" s="386"/>
      <c r="AH50" s="386"/>
      <c r="AI50" s="459"/>
      <c r="AJ50" s="386"/>
      <c r="AK50" s="386"/>
      <c r="AL50" s="386"/>
      <c r="AM50" s="386"/>
      <c r="AN50" s="386"/>
      <c r="AO50" s="386"/>
      <c r="AP50" s="94"/>
      <c r="AQ50" s="94"/>
      <c r="AR50" s="94"/>
      <c r="AS50" s="94"/>
      <c r="AT50" s="157">
        <f t="shared" si="8"/>
        <v>0</v>
      </c>
      <c r="AU50" s="279"/>
      <c r="AV50" s="90">
        <f t="shared" si="9"/>
        <v>0</v>
      </c>
    </row>
    <row r="51" spans="1:48" ht="39.950000000000003" customHeight="1">
      <c r="A51" s="326" t="s">
        <v>35</v>
      </c>
      <c r="B51" s="5"/>
      <c r="C51" s="106" t="s">
        <v>202</v>
      </c>
      <c r="D51" s="94"/>
      <c r="E51" s="94"/>
      <c r="F51" s="234">
        <f t="shared" si="0"/>
        <v>0</v>
      </c>
      <c r="G51" s="234"/>
      <c r="H51" s="234"/>
      <c r="I51" s="234">
        <f t="shared" si="1"/>
        <v>0</v>
      </c>
      <c r="J51" s="234"/>
      <c r="K51" s="234">
        <f>J51*J28</f>
        <v>0</v>
      </c>
      <c r="L51" s="234">
        <f t="shared" si="2"/>
        <v>0</v>
      </c>
      <c r="M51" s="234"/>
      <c r="N51" s="234"/>
      <c r="O51" s="234">
        <f t="shared" si="3"/>
        <v>0</v>
      </c>
      <c r="P51" s="295"/>
      <c r="Q51" s="295"/>
      <c r="R51" s="234"/>
      <c r="S51" s="234"/>
      <c r="T51" s="234"/>
      <c r="U51" s="234">
        <f t="shared" si="4"/>
        <v>0</v>
      </c>
      <c r="V51" s="234"/>
      <c r="W51" s="234"/>
      <c r="X51" s="234">
        <f t="shared" si="5"/>
        <v>0</v>
      </c>
      <c r="Y51" s="234"/>
      <c r="Z51" s="234"/>
      <c r="AA51" s="234">
        <f t="shared" si="6"/>
        <v>0</v>
      </c>
      <c r="AB51" s="234"/>
      <c r="AC51" s="235"/>
      <c r="AD51" s="234">
        <f t="shared" si="7"/>
        <v>0</v>
      </c>
      <c r="AE51" s="386"/>
      <c r="AF51" s="386"/>
      <c r="AG51" s="386"/>
      <c r="AH51" s="386"/>
      <c r="AI51" s="459"/>
      <c r="AJ51" s="386"/>
      <c r="AK51" s="386"/>
      <c r="AL51" s="386"/>
      <c r="AM51" s="386"/>
      <c r="AN51" s="386"/>
      <c r="AO51" s="386"/>
      <c r="AP51" s="94"/>
      <c r="AQ51" s="94"/>
      <c r="AR51" s="94"/>
      <c r="AS51" s="94"/>
      <c r="AT51" s="297">
        <f>(E51+H51+K51+N51+Q51+T51+W51+Z51+AC51+AF51+AI51+AL51+AO51+AQ51+AS51)/0.04</f>
        <v>0</v>
      </c>
      <c r="AU51" s="279">
        <v>9.75</v>
      </c>
      <c r="AV51" s="90">
        <f t="shared" si="9"/>
        <v>0</v>
      </c>
    </row>
    <row r="52" spans="1:48" ht="39.950000000000003" customHeight="1">
      <c r="A52" s="447" t="s">
        <v>226</v>
      </c>
      <c r="B52" s="8"/>
      <c r="C52" s="106" t="s">
        <v>200</v>
      </c>
      <c r="D52" s="94"/>
      <c r="E52" s="94">
        <f>D52*D28</f>
        <v>0</v>
      </c>
      <c r="F52" s="234">
        <f t="shared" si="0"/>
        <v>0</v>
      </c>
      <c r="G52" s="236"/>
      <c r="H52" s="236"/>
      <c r="I52" s="234">
        <f t="shared" si="1"/>
        <v>0</v>
      </c>
      <c r="J52" s="236"/>
      <c r="K52" s="236"/>
      <c r="L52" s="234">
        <f t="shared" si="2"/>
        <v>0</v>
      </c>
      <c r="M52" s="236"/>
      <c r="N52" s="236"/>
      <c r="O52" s="234">
        <f t="shared" si="3"/>
        <v>0</v>
      </c>
      <c r="P52" s="294"/>
      <c r="Q52" s="294"/>
      <c r="R52" s="234"/>
      <c r="S52" s="236"/>
      <c r="T52" s="236"/>
      <c r="U52" s="234">
        <f t="shared" si="4"/>
        <v>0</v>
      </c>
      <c r="V52" s="236"/>
      <c r="W52" s="236"/>
      <c r="X52" s="234">
        <f t="shared" si="5"/>
        <v>0</v>
      </c>
      <c r="Y52" s="236"/>
      <c r="Z52" s="236"/>
      <c r="AA52" s="234">
        <f t="shared" si="6"/>
        <v>0</v>
      </c>
      <c r="AB52" s="236"/>
      <c r="AC52" s="52"/>
      <c r="AD52" s="234">
        <f t="shared" si="7"/>
        <v>0</v>
      </c>
      <c r="AE52" s="387"/>
      <c r="AF52" s="387"/>
      <c r="AG52" s="386"/>
      <c r="AH52" s="387"/>
      <c r="AI52" s="460"/>
      <c r="AJ52" s="386"/>
      <c r="AK52" s="387"/>
      <c r="AL52" s="387"/>
      <c r="AM52" s="386"/>
      <c r="AN52" s="387"/>
      <c r="AO52" s="387"/>
      <c r="AP52" s="95"/>
      <c r="AQ52" s="95"/>
      <c r="AR52" s="95"/>
      <c r="AS52" s="95"/>
      <c r="AT52" s="156">
        <f t="shared" si="8"/>
        <v>0</v>
      </c>
      <c r="AU52" s="278">
        <v>433.5</v>
      </c>
      <c r="AV52" s="90">
        <f t="shared" si="9"/>
        <v>0</v>
      </c>
    </row>
    <row r="53" spans="1:48" ht="39.950000000000003" customHeight="1">
      <c r="A53" s="448" t="s">
        <v>36</v>
      </c>
      <c r="B53" s="8"/>
      <c r="C53" s="106" t="s">
        <v>200</v>
      </c>
      <c r="D53" s="95"/>
      <c r="E53" s="95"/>
      <c r="F53" s="234">
        <f t="shared" si="0"/>
        <v>0</v>
      </c>
      <c r="G53" s="236"/>
      <c r="H53" s="236"/>
      <c r="I53" s="234">
        <f t="shared" si="1"/>
        <v>0</v>
      </c>
      <c r="J53" s="236"/>
      <c r="K53" s="236">
        <f>J53*J28</f>
        <v>0</v>
      </c>
      <c r="L53" s="234">
        <f t="shared" si="2"/>
        <v>0</v>
      </c>
      <c r="M53" s="236"/>
      <c r="N53" s="236"/>
      <c r="O53" s="234">
        <f t="shared" si="3"/>
        <v>0</v>
      </c>
      <c r="P53" s="294"/>
      <c r="Q53" s="294">
        <f>P53*P28</f>
        <v>0</v>
      </c>
      <c r="R53" s="234"/>
      <c r="S53" s="236"/>
      <c r="T53" s="236"/>
      <c r="U53" s="234">
        <f>T53*AU53</f>
        <v>0</v>
      </c>
      <c r="V53" s="236"/>
      <c r="W53" s="236"/>
      <c r="X53" s="234">
        <f t="shared" si="5"/>
        <v>0</v>
      </c>
      <c r="Y53" s="236"/>
      <c r="Z53" s="236">
        <f>Y53*Y28</f>
        <v>0</v>
      </c>
      <c r="AA53" s="234">
        <f t="shared" si="6"/>
        <v>0</v>
      </c>
      <c r="AB53" s="236"/>
      <c r="AC53" s="52"/>
      <c r="AD53" s="234">
        <f t="shared" si="7"/>
        <v>0</v>
      </c>
      <c r="AE53" s="387"/>
      <c r="AF53" s="387">
        <f>AE53*AE28</f>
        <v>0</v>
      </c>
      <c r="AG53" s="386"/>
      <c r="AH53" s="387"/>
      <c r="AI53" s="460"/>
      <c r="AJ53" s="386"/>
      <c r="AK53" s="387"/>
      <c r="AL53" s="387"/>
      <c r="AM53" s="386"/>
      <c r="AN53" s="387"/>
      <c r="AO53" s="387"/>
      <c r="AP53" s="95"/>
      <c r="AQ53" s="95"/>
      <c r="AR53" s="95"/>
      <c r="AS53" s="95"/>
      <c r="AT53" s="157">
        <f t="shared" si="8"/>
        <v>0</v>
      </c>
      <c r="AU53" s="278">
        <v>46.5</v>
      </c>
      <c r="AV53" s="90">
        <f t="shared" si="9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6" t="s">
        <v>83</v>
      </c>
      <c r="AU54" s="17"/>
    </row>
    <row r="55" spans="1:48">
      <c r="A55" s="19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493" t="s">
        <v>8</v>
      </c>
      <c r="AU55" s="494"/>
      <c r="AV55" s="6"/>
    </row>
    <row r="56" spans="1:48">
      <c r="A56" s="12"/>
      <c r="B56" s="14"/>
      <c r="C56" s="4" t="s">
        <v>76</v>
      </c>
      <c r="D56" s="534" t="s">
        <v>18</v>
      </c>
      <c r="E56" s="535"/>
      <c r="F56" s="535"/>
      <c r="G56" s="535"/>
      <c r="H56" s="535"/>
      <c r="I56" s="535"/>
      <c r="J56" s="535"/>
      <c r="K56" s="535"/>
      <c r="L56" s="535"/>
      <c r="M56" s="535"/>
      <c r="N56" s="536"/>
      <c r="O56" s="140"/>
      <c r="P56" s="534" t="s">
        <v>19</v>
      </c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6"/>
      <c r="AC56" s="534" t="s">
        <v>20</v>
      </c>
      <c r="AD56" s="535"/>
      <c r="AE56" s="535"/>
      <c r="AF56" s="535"/>
      <c r="AG56" s="535"/>
      <c r="AH56" s="536"/>
      <c r="AI56" s="534" t="s">
        <v>21</v>
      </c>
      <c r="AJ56" s="535"/>
      <c r="AK56" s="535"/>
      <c r="AL56" s="535"/>
      <c r="AM56" s="535"/>
      <c r="AN56" s="535"/>
      <c r="AO56" s="536"/>
      <c r="AP56" s="24" t="s">
        <v>16</v>
      </c>
      <c r="AQ56" s="23"/>
      <c r="AR56" s="23"/>
      <c r="AS56" s="16"/>
      <c r="AT56" s="552" t="s">
        <v>3</v>
      </c>
      <c r="AU56" s="553"/>
      <c r="AV56" s="6"/>
    </row>
    <row r="57" spans="1:48">
      <c r="A57" s="1"/>
      <c r="B57" s="4"/>
      <c r="C57" s="4" t="s">
        <v>75</v>
      </c>
      <c r="D57" s="537"/>
      <c r="E57" s="538"/>
      <c r="F57" s="538"/>
      <c r="G57" s="538"/>
      <c r="H57" s="538"/>
      <c r="I57" s="538"/>
      <c r="J57" s="538"/>
      <c r="K57" s="538"/>
      <c r="L57" s="538"/>
      <c r="M57" s="538"/>
      <c r="N57" s="539"/>
      <c r="O57" s="141"/>
      <c r="P57" s="537"/>
      <c r="Q57" s="538"/>
      <c r="R57" s="538"/>
      <c r="S57" s="538"/>
      <c r="T57" s="538"/>
      <c r="U57" s="538"/>
      <c r="V57" s="538"/>
      <c r="W57" s="538"/>
      <c r="X57" s="538"/>
      <c r="Y57" s="538"/>
      <c r="Z57" s="538"/>
      <c r="AA57" s="538"/>
      <c r="AB57" s="539"/>
      <c r="AC57" s="537"/>
      <c r="AD57" s="538"/>
      <c r="AE57" s="538"/>
      <c r="AF57" s="538"/>
      <c r="AG57" s="538"/>
      <c r="AH57" s="539"/>
      <c r="AI57" s="537"/>
      <c r="AJ57" s="538"/>
      <c r="AK57" s="538"/>
      <c r="AL57" s="538"/>
      <c r="AM57" s="538"/>
      <c r="AN57" s="538"/>
      <c r="AO57" s="539"/>
      <c r="AP57" s="26" t="s">
        <v>17</v>
      </c>
      <c r="AQ57" s="25"/>
      <c r="AR57" s="25"/>
      <c r="AS57" s="2"/>
      <c r="AT57" s="554" t="s">
        <v>57</v>
      </c>
      <c r="AU57" s="555"/>
      <c r="AV57" s="7"/>
    </row>
    <row r="58" spans="1:48" ht="20.25" customHeight="1">
      <c r="A58" s="1" t="s">
        <v>78</v>
      </c>
      <c r="B58" s="4" t="s">
        <v>79</v>
      </c>
      <c r="C58" s="4" t="s">
        <v>9</v>
      </c>
      <c r="D58" s="498"/>
      <c r="E58" s="499"/>
      <c r="F58" s="168"/>
      <c r="G58" s="498"/>
      <c r="H58" s="499"/>
      <c r="I58" s="113"/>
      <c r="J58" s="498"/>
      <c r="K58" s="499"/>
      <c r="L58" s="168"/>
      <c r="M58" s="728"/>
      <c r="N58" s="729"/>
      <c r="O58" s="168"/>
      <c r="P58" s="546" t="str">
        <f>P24</f>
        <v>каша манная мол с/м</v>
      </c>
      <c r="Q58" s="547"/>
      <c r="R58" s="103"/>
      <c r="S58" s="546" t="str">
        <f>S24</f>
        <v xml:space="preserve">Чай с сахаром </v>
      </c>
      <c r="T58" s="547"/>
      <c r="U58" s="103"/>
      <c r="V58" s="546"/>
      <c r="W58" s="547"/>
      <c r="X58" s="113"/>
      <c r="Y58" s="498"/>
      <c r="Z58" s="499"/>
      <c r="AA58" s="168"/>
      <c r="AB58" s="509">
        <f>AB24</f>
        <v>0</v>
      </c>
      <c r="AC58" s="510"/>
      <c r="AD58" s="168"/>
      <c r="AE58" s="515"/>
      <c r="AF58" s="516"/>
      <c r="AG58" s="168"/>
      <c r="AH58" s="734">
        <f>AH24</f>
        <v>0</v>
      </c>
      <c r="AI58" s="735"/>
      <c r="AJ58" s="335"/>
      <c r="AK58" s="734">
        <f>AK24</f>
        <v>0</v>
      </c>
      <c r="AL58" s="735"/>
      <c r="AM58" s="103"/>
      <c r="AN58" s="546"/>
      <c r="AO58" s="547"/>
      <c r="AP58" s="546"/>
      <c r="AQ58" s="547"/>
      <c r="AR58" s="546"/>
      <c r="AS58" s="547"/>
      <c r="AT58" s="18"/>
      <c r="AU58" s="144"/>
      <c r="AV58" s="18"/>
    </row>
    <row r="59" spans="1:48" ht="27.75">
      <c r="A59" s="1"/>
      <c r="B59" s="4"/>
      <c r="C59" s="4" t="s">
        <v>10</v>
      </c>
      <c r="D59" s="500"/>
      <c r="E59" s="501"/>
      <c r="F59" s="169"/>
      <c r="G59" s="500"/>
      <c r="H59" s="501"/>
      <c r="I59" s="115"/>
      <c r="J59" s="500"/>
      <c r="K59" s="501"/>
      <c r="L59" s="169"/>
      <c r="M59" s="730"/>
      <c r="N59" s="731"/>
      <c r="O59" s="169"/>
      <c r="P59" s="548"/>
      <c r="Q59" s="549"/>
      <c r="R59" s="104"/>
      <c r="S59" s="548"/>
      <c r="T59" s="549"/>
      <c r="U59" s="104"/>
      <c r="V59" s="548"/>
      <c r="W59" s="549"/>
      <c r="X59" s="115"/>
      <c r="Y59" s="500"/>
      <c r="Z59" s="501"/>
      <c r="AA59" s="169"/>
      <c r="AB59" s="511"/>
      <c r="AC59" s="512"/>
      <c r="AD59" s="169"/>
      <c r="AE59" s="517"/>
      <c r="AF59" s="518"/>
      <c r="AG59" s="169"/>
      <c r="AH59" s="736"/>
      <c r="AI59" s="737"/>
      <c r="AJ59" s="336"/>
      <c r="AK59" s="736"/>
      <c r="AL59" s="737"/>
      <c r="AM59" s="104"/>
      <c r="AN59" s="548"/>
      <c r="AO59" s="549"/>
      <c r="AP59" s="548"/>
      <c r="AQ59" s="549"/>
      <c r="AR59" s="548"/>
      <c r="AS59" s="549"/>
      <c r="AT59" s="14" t="s">
        <v>6</v>
      </c>
      <c r="AU59" s="4" t="s">
        <v>4</v>
      </c>
      <c r="AV59" s="4"/>
    </row>
    <row r="60" spans="1:48" ht="27.75">
      <c r="A60" s="2"/>
      <c r="B60" s="3"/>
      <c r="C60" s="3"/>
      <c r="D60" s="502"/>
      <c r="E60" s="503"/>
      <c r="F60" s="170"/>
      <c r="G60" s="502"/>
      <c r="H60" s="503"/>
      <c r="I60" s="116"/>
      <c r="J60" s="502"/>
      <c r="K60" s="503"/>
      <c r="L60" s="170"/>
      <c r="M60" s="732"/>
      <c r="N60" s="733"/>
      <c r="O60" s="170"/>
      <c r="P60" s="550"/>
      <c r="Q60" s="551"/>
      <c r="R60" s="105"/>
      <c r="S60" s="550"/>
      <c r="T60" s="551"/>
      <c r="U60" s="105"/>
      <c r="V60" s="550"/>
      <c r="W60" s="551"/>
      <c r="X60" s="116"/>
      <c r="Y60" s="502"/>
      <c r="Z60" s="503"/>
      <c r="AA60" s="170"/>
      <c r="AB60" s="513"/>
      <c r="AC60" s="514"/>
      <c r="AD60" s="170"/>
      <c r="AE60" s="519"/>
      <c r="AF60" s="520"/>
      <c r="AG60" s="170"/>
      <c r="AH60" s="738"/>
      <c r="AI60" s="739"/>
      <c r="AJ60" s="337"/>
      <c r="AK60" s="738"/>
      <c r="AL60" s="739"/>
      <c r="AM60" s="105"/>
      <c r="AN60" s="550"/>
      <c r="AO60" s="551"/>
      <c r="AP60" s="550"/>
      <c r="AQ60" s="551"/>
      <c r="AR60" s="550"/>
      <c r="AS60" s="551"/>
      <c r="AT60" s="3" t="s">
        <v>7</v>
      </c>
      <c r="AU60" s="3" t="s">
        <v>5</v>
      </c>
      <c r="AV60" s="3"/>
    </row>
    <row r="61" spans="1:48" ht="23.2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>
        <v>12</v>
      </c>
      <c r="Q61" s="27">
        <v>13</v>
      </c>
      <c r="R61" s="27"/>
      <c r="S61" s="27">
        <v>22</v>
      </c>
      <c r="T61" s="27">
        <v>23</v>
      </c>
      <c r="U61" s="27"/>
      <c r="V61" s="27">
        <v>20</v>
      </c>
      <c r="W61" s="27">
        <v>21</v>
      </c>
      <c r="X61" s="27"/>
      <c r="Y61" s="27"/>
      <c r="Z61" s="27"/>
      <c r="AA61" s="27"/>
      <c r="AB61" s="442">
        <v>20</v>
      </c>
      <c r="AC61" s="442">
        <v>21</v>
      </c>
      <c r="AD61" s="27"/>
      <c r="AE61" s="296">
        <v>22</v>
      </c>
      <c r="AF61" s="296">
        <v>23</v>
      </c>
      <c r="AG61" s="27"/>
      <c r="AH61" s="27">
        <v>22</v>
      </c>
      <c r="AI61" s="27">
        <v>23</v>
      </c>
      <c r="AJ61" s="27"/>
      <c r="AK61" s="27">
        <v>24</v>
      </c>
      <c r="AL61" s="27">
        <v>25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28">
        <v>35</v>
      </c>
      <c r="AV61" s="28"/>
    </row>
    <row r="62" spans="1:48" ht="39.950000000000003" customHeight="1">
      <c r="A62" s="448" t="s">
        <v>37</v>
      </c>
      <c r="B62" s="10"/>
      <c r="C62" s="106" t="s">
        <v>200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237"/>
      <c r="Q62" s="237"/>
      <c r="R62" s="237"/>
      <c r="S62" s="237"/>
      <c r="T62" s="237"/>
      <c r="U62" s="237">
        <f>T62*AU62</f>
        <v>0</v>
      </c>
      <c r="V62" s="237"/>
      <c r="W62" s="237"/>
      <c r="X62" s="97"/>
      <c r="Y62" s="97"/>
      <c r="Z62" s="97"/>
      <c r="AA62" s="97">
        <f>Z62*AU62</f>
        <v>0</v>
      </c>
      <c r="AB62" s="443"/>
      <c r="AC62" s="443"/>
      <c r="AD62" s="97">
        <f>AC62*AU62</f>
        <v>0</v>
      </c>
      <c r="AE62" s="237"/>
      <c r="AF62" s="237"/>
      <c r="AG62" s="97">
        <f>AF62*AU62</f>
        <v>0</v>
      </c>
      <c r="AH62" s="237"/>
      <c r="AI62" s="237"/>
      <c r="AJ62" s="355"/>
      <c r="AK62" s="355"/>
      <c r="AL62" s="355"/>
      <c r="AM62" s="97">
        <f>AL62*AU62</f>
        <v>0</v>
      </c>
      <c r="AN62" s="97"/>
      <c r="AO62" s="97"/>
      <c r="AP62" s="97"/>
      <c r="AQ62" s="97"/>
      <c r="AR62" s="97"/>
      <c r="AS62" s="97"/>
      <c r="AT62" s="158">
        <f>E62+H62+K62+N62+Q62+T62+W62+Z62+AC62+AF62+AI62+AL62+AO62+AQ62+AS62</f>
        <v>0</v>
      </c>
      <c r="AU62" s="452"/>
      <c r="AV62" s="88">
        <f>AT62*AU62</f>
        <v>0</v>
      </c>
    </row>
    <row r="63" spans="1:48" ht="39.950000000000003" customHeight="1">
      <c r="A63" s="449" t="s">
        <v>39</v>
      </c>
      <c r="B63" s="8"/>
      <c r="C63" s="106" t="s">
        <v>200</v>
      </c>
      <c r="D63" s="95"/>
      <c r="E63" s="95"/>
      <c r="F63" s="97"/>
      <c r="G63" s="95"/>
      <c r="H63" s="95"/>
      <c r="I63" s="97"/>
      <c r="J63" s="95"/>
      <c r="K63" s="95"/>
      <c r="L63" s="97"/>
      <c r="M63" s="95"/>
      <c r="N63" s="95"/>
      <c r="O63" s="97"/>
      <c r="P63" s="236"/>
      <c r="Q63" s="236"/>
      <c r="R63" s="237"/>
      <c r="S63" s="236"/>
      <c r="T63" s="236"/>
      <c r="U63" s="237">
        <f t="shared" ref="U63:U95" si="10">T63*AU63</f>
        <v>0</v>
      </c>
      <c r="V63" s="236"/>
      <c r="W63" s="236"/>
      <c r="X63" s="97"/>
      <c r="Y63" s="95"/>
      <c r="Z63" s="95"/>
      <c r="AA63" s="97">
        <f t="shared" ref="AA63:AA95" si="11">Z63*AU63</f>
        <v>0</v>
      </c>
      <c r="AB63" s="387"/>
      <c r="AC63" s="387"/>
      <c r="AD63" s="97">
        <f t="shared" ref="AD63:AD93" si="12">AC63*AU63</f>
        <v>0</v>
      </c>
      <c r="AE63" s="236"/>
      <c r="AF63" s="236"/>
      <c r="AG63" s="97">
        <f t="shared" ref="AG63:AG93" si="13">AF63*AU63</f>
        <v>0</v>
      </c>
      <c r="AH63" s="236"/>
      <c r="AI63" s="236"/>
      <c r="AJ63" s="355"/>
      <c r="AK63" s="357"/>
      <c r="AL63" s="357"/>
      <c r="AM63" s="97">
        <f t="shared" ref="AM63:AM95" si="14">AL63*AU63</f>
        <v>0</v>
      </c>
      <c r="AN63" s="95"/>
      <c r="AO63" s="95"/>
      <c r="AP63" s="95"/>
      <c r="AQ63" s="95"/>
      <c r="AR63" s="95"/>
      <c r="AS63" s="95"/>
      <c r="AT63" s="158">
        <f t="shared" ref="AT63:AT98" si="15">E63+H63+K63+N63+Q63+T63+W63+Z63+AC63+AF63+AI63+AL63+AO63+AQ63+AS63</f>
        <v>0</v>
      </c>
      <c r="AU63" s="453"/>
      <c r="AV63" s="88">
        <f t="shared" ref="AV63:AV98" si="16">AT63*AU63</f>
        <v>0</v>
      </c>
    </row>
    <row r="64" spans="1:48" ht="39.950000000000003" customHeight="1">
      <c r="A64" s="448"/>
      <c r="B64" s="5"/>
      <c r="C64" s="106" t="s">
        <v>200</v>
      </c>
      <c r="D64" s="94"/>
      <c r="E64" s="94"/>
      <c r="F64" s="97"/>
      <c r="G64" s="94"/>
      <c r="H64" s="94"/>
      <c r="I64" s="97"/>
      <c r="J64" s="94"/>
      <c r="K64" s="94"/>
      <c r="L64" s="97"/>
      <c r="M64" s="94"/>
      <c r="N64" s="94"/>
      <c r="O64" s="97"/>
      <c r="P64" s="234"/>
      <c r="Q64" s="234"/>
      <c r="R64" s="237"/>
      <c r="S64" s="234"/>
      <c r="T64" s="234"/>
      <c r="U64" s="237">
        <f t="shared" si="10"/>
        <v>0</v>
      </c>
      <c r="V64" s="234"/>
      <c r="W64" s="234"/>
      <c r="X64" s="97"/>
      <c r="Y64" s="94"/>
      <c r="Z64" s="94"/>
      <c r="AA64" s="97">
        <f t="shared" si="11"/>
        <v>0</v>
      </c>
      <c r="AB64" s="386"/>
      <c r="AC64" s="386"/>
      <c r="AD64" s="97">
        <f t="shared" si="12"/>
        <v>0</v>
      </c>
      <c r="AE64" s="234"/>
      <c r="AF64" s="234"/>
      <c r="AG64" s="97">
        <f t="shared" si="13"/>
        <v>0</v>
      </c>
      <c r="AH64" s="234"/>
      <c r="AI64" s="234"/>
      <c r="AJ64" s="355"/>
      <c r="AK64" s="358"/>
      <c r="AL64" s="358"/>
      <c r="AM64" s="97">
        <f t="shared" si="14"/>
        <v>0</v>
      </c>
      <c r="AN64" s="94"/>
      <c r="AO64" s="94"/>
      <c r="AP64" s="94"/>
      <c r="AQ64" s="94"/>
      <c r="AR64" s="94"/>
      <c r="AS64" s="94"/>
      <c r="AT64" s="158">
        <f t="shared" si="15"/>
        <v>0</v>
      </c>
      <c r="AU64" s="454"/>
      <c r="AV64" s="88">
        <f t="shared" si="16"/>
        <v>0</v>
      </c>
    </row>
    <row r="65" spans="1:48" ht="39.950000000000003" customHeight="1">
      <c r="A65" s="326" t="s">
        <v>41</v>
      </c>
      <c r="B65" s="5"/>
      <c r="C65" s="106" t="s">
        <v>200</v>
      </c>
      <c r="D65" s="94"/>
      <c r="E65" s="94"/>
      <c r="F65" s="97"/>
      <c r="G65" s="94"/>
      <c r="H65" s="94"/>
      <c r="I65" s="97"/>
      <c r="J65" s="94"/>
      <c r="K65" s="94"/>
      <c r="L65" s="97"/>
      <c r="M65" s="94"/>
      <c r="N65" s="94"/>
      <c r="O65" s="97"/>
      <c r="P65" s="234"/>
      <c r="Q65" s="234"/>
      <c r="R65" s="237"/>
      <c r="S65" s="234"/>
      <c r="T65" s="234"/>
      <c r="U65" s="237">
        <f t="shared" si="10"/>
        <v>0</v>
      </c>
      <c r="V65" s="234"/>
      <c r="W65" s="234"/>
      <c r="X65" s="97"/>
      <c r="Y65" s="94"/>
      <c r="Z65" s="94"/>
      <c r="AA65" s="97">
        <f t="shared" si="11"/>
        <v>0</v>
      </c>
      <c r="AB65" s="386"/>
      <c r="AC65" s="386"/>
      <c r="AD65" s="97">
        <f t="shared" si="12"/>
        <v>0</v>
      </c>
      <c r="AE65" s="234"/>
      <c r="AF65" s="234"/>
      <c r="AG65" s="97">
        <f t="shared" si="13"/>
        <v>0</v>
      </c>
      <c r="AH65" s="234"/>
      <c r="AI65" s="234"/>
      <c r="AJ65" s="355"/>
      <c r="AK65" s="358"/>
      <c r="AL65" s="358"/>
      <c r="AM65" s="97">
        <f t="shared" si="14"/>
        <v>0</v>
      </c>
      <c r="AN65" s="94"/>
      <c r="AO65" s="94"/>
      <c r="AP65" s="94"/>
      <c r="AQ65" s="94"/>
      <c r="AR65" s="94"/>
      <c r="AS65" s="94"/>
      <c r="AT65" s="159">
        <f t="shared" si="15"/>
        <v>0</v>
      </c>
      <c r="AU65" s="454">
        <v>75</v>
      </c>
      <c r="AV65" s="88">
        <f t="shared" si="16"/>
        <v>0</v>
      </c>
    </row>
    <row r="66" spans="1:48" ht="39.950000000000003" customHeight="1">
      <c r="A66" s="326" t="s">
        <v>336</v>
      </c>
      <c r="B66" s="5"/>
      <c r="C66" s="106" t="s">
        <v>200</v>
      </c>
      <c r="D66" s="94"/>
      <c r="E66" s="94"/>
      <c r="F66" s="97"/>
      <c r="G66" s="94"/>
      <c r="H66" s="94"/>
      <c r="I66" s="97"/>
      <c r="J66" s="94"/>
      <c r="K66" s="94"/>
      <c r="L66" s="97"/>
      <c r="M66" s="94"/>
      <c r="N66" s="94"/>
      <c r="O66" s="97"/>
      <c r="P66" s="476">
        <v>0.02</v>
      </c>
      <c r="Q66" s="476">
        <f>P66*P28</f>
        <v>0.04</v>
      </c>
      <c r="R66" s="237"/>
      <c r="S66" s="234"/>
      <c r="T66" s="234"/>
      <c r="U66" s="237">
        <f t="shared" si="10"/>
        <v>0</v>
      </c>
      <c r="V66" s="234"/>
      <c r="W66" s="234"/>
      <c r="X66" s="97"/>
      <c r="Y66" s="94"/>
      <c r="Z66" s="94"/>
      <c r="AA66" s="97">
        <f t="shared" si="11"/>
        <v>0</v>
      </c>
      <c r="AB66" s="386"/>
      <c r="AC66" s="386"/>
      <c r="AD66" s="97">
        <f t="shared" si="12"/>
        <v>0</v>
      </c>
      <c r="AE66" s="234"/>
      <c r="AF66" s="234"/>
      <c r="AG66" s="97">
        <f t="shared" si="13"/>
        <v>0</v>
      </c>
      <c r="AH66" s="234"/>
      <c r="AI66" s="234"/>
      <c r="AJ66" s="355"/>
      <c r="AK66" s="358"/>
      <c r="AL66" s="358"/>
      <c r="AM66" s="97">
        <f t="shared" si="14"/>
        <v>0</v>
      </c>
      <c r="AN66" s="94"/>
      <c r="AO66" s="94"/>
      <c r="AP66" s="94"/>
      <c r="AQ66" s="94"/>
      <c r="AR66" s="94"/>
      <c r="AS66" s="94"/>
      <c r="AT66" s="158">
        <f t="shared" si="15"/>
        <v>0.04</v>
      </c>
      <c r="AU66" s="454">
        <v>72</v>
      </c>
      <c r="AV66" s="88">
        <f t="shared" si="16"/>
        <v>2.88</v>
      </c>
    </row>
    <row r="67" spans="1:48" ht="53.25" customHeight="1">
      <c r="A67" s="326" t="s">
        <v>43</v>
      </c>
      <c r="B67" s="5"/>
      <c r="C67" s="106" t="s">
        <v>200</v>
      </c>
      <c r="D67" s="94"/>
      <c r="E67" s="94"/>
      <c r="F67" s="97"/>
      <c r="G67" s="94"/>
      <c r="H67" s="94"/>
      <c r="I67" s="97"/>
      <c r="J67" s="94"/>
      <c r="K67" s="94"/>
      <c r="L67" s="97"/>
      <c r="M67" s="94"/>
      <c r="N67" s="94"/>
      <c r="O67" s="97"/>
      <c r="P67" s="234"/>
      <c r="Q67" s="234"/>
      <c r="R67" s="237"/>
      <c r="S67" s="234"/>
      <c r="T67" s="234"/>
      <c r="U67" s="237">
        <f t="shared" si="10"/>
        <v>0</v>
      </c>
      <c r="V67" s="234"/>
      <c r="W67" s="234"/>
      <c r="X67" s="97"/>
      <c r="Y67" s="94"/>
      <c r="Z67" s="94"/>
      <c r="AA67" s="97">
        <f t="shared" si="11"/>
        <v>0</v>
      </c>
      <c r="AB67" s="386"/>
      <c r="AC67" s="386"/>
      <c r="AD67" s="97">
        <f t="shared" si="12"/>
        <v>0</v>
      </c>
      <c r="AE67" s="234"/>
      <c r="AF67" s="234"/>
      <c r="AG67" s="97">
        <f t="shared" si="13"/>
        <v>0</v>
      </c>
      <c r="AH67" s="234"/>
      <c r="AI67" s="234"/>
      <c r="AJ67" s="355"/>
      <c r="AK67" s="358"/>
      <c r="AL67" s="358"/>
      <c r="AM67" s="97">
        <f t="shared" si="14"/>
        <v>0</v>
      </c>
      <c r="AN67" s="94"/>
      <c r="AO67" s="94"/>
      <c r="AP67" s="94"/>
      <c r="AQ67" s="94"/>
      <c r="AR67" s="94"/>
      <c r="AS67" s="94"/>
      <c r="AT67" s="158">
        <f t="shared" si="15"/>
        <v>0</v>
      </c>
      <c r="AU67" s="454"/>
      <c r="AV67" s="88">
        <f t="shared" si="16"/>
        <v>0</v>
      </c>
    </row>
    <row r="68" spans="1:48" ht="39.950000000000003" customHeight="1">
      <c r="A68" s="326" t="s">
        <v>228</v>
      </c>
      <c r="B68" s="5"/>
      <c r="C68" s="106" t="s">
        <v>200</v>
      </c>
      <c r="D68" s="94"/>
      <c r="E68" s="94"/>
      <c r="F68" s="97"/>
      <c r="G68" s="94"/>
      <c r="H68" s="94"/>
      <c r="I68" s="97"/>
      <c r="J68" s="94"/>
      <c r="K68" s="94"/>
      <c r="L68" s="97"/>
      <c r="M68" s="94"/>
      <c r="N68" s="94"/>
      <c r="O68" s="97"/>
      <c r="P68" s="234"/>
      <c r="Q68" s="234"/>
      <c r="R68" s="237"/>
      <c r="S68" s="234"/>
      <c r="T68" s="234"/>
      <c r="U68" s="237">
        <f t="shared" si="10"/>
        <v>0</v>
      </c>
      <c r="V68" s="234"/>
      <c r="W68" s="234"/>
      <c r="X68" s="97"/>
      <c r="Y68" s="94"/>
      <c r="Z68" s="94"/>
      <c r="AA68" s="97">
        <f t="shared" si="11"/>
        <v>0</v>
      </c>
      <c r="AB68" s="386"/>
      <c r="AC68" s="386"/>
      <c r="AD68" s="97">
        <f t="shared" si="12"/>
        <v>0</v>
      </c>
      <c r="AE68" s="234"/>
      <c r="AF68" s="234"/>
      <c r="AG68" s="97">
        <f t="shared" si="13"/>
        <v>0</v>
      </c>
      <c r="AH68" s="234"/>
      <c r="AI68" s="234"/>
      <c r="AJ68" s="355"/>
      <c r="AK68" s="358"/>
      <c r="AL68" s="358"/>
      <c r="AM68" s="97">
        <f t="shared" si="14"/>
        <v>0</v>
      </c>
      <c r="AN68" s="94"/>
      <c r="AO68" s="94"/>
      <c r="AP68" s="94"/>
      <c r="AQ68" s="94"/>
      <c r="AR68" s="94"/>
      <c r="AS68" s="94"/>
      <c r="AT68" s="158">
        <f t="shared" si="15"/>
        <v>0</v>
      </c>
      <c r="AU68" s="454">
        <v>82.5</v>
      </c>
      <c r="AV68" s="88">
        <f t="shared" si="16"/>
        <v>0</v>
      </c>
    </row>
    <row r="69" spans="1:48" ht="39.950000000000003" customHeight="1">
      <c r="A69" s="326" t="s">
        <v>44</v>
      </c>
      <c r="B69" s="5"/>
      <c r="C69" s="106" t="s">
        <v>200</v>
      </c>
      <c r="D69" s="94"/>
      <c r="E69" s="94"/>
      <c r="F69" s="97"/>
      <c r="G69" s="94"/>
      <c r="H69" s="94"/>
      <c r="I69" s="97"/>
      <c r="J69" s="94"/>
      <c r="K69" s="94"/>
      <c r="L69" s="97"/>
      <c r="M69" s="94"/>
      <c r="N69" s="94"/>
      <c r="O69" s="97"/>
      <c r="P69" s="234"/>
      <c r="Q69" s="234"/>
      <c r="R69" s="237"/>
      <c r="S69" s="234"/>
      <c r="T69" s="234"/>
      <c r="U69" s="237">
        <f t="shared" si="10"/>
        <v>0</v>
      </c>
      <c r="V69" s="234"/>
      <c r="W69" s="234"/>
      <c r="X69" s="97"/>
      <c r="Y69" s="94"/>
      <c r="Z69" s="94"/>
      <c r="AA69" s="97">
        <f t="shared" si="11"/>
        <v>0</v>
      </c>
      <c r="AB69" s="386"/>
      <c r="AC69" s="386"/>
      <c r="AD69" s="97">
        <f t="shared" si="12"/>
        <v>0</v>
      </c>
      <c r="AE69" s="234"/>
      <c r="AF69" s="234"/>
      <c r="AG69" s="97">
        <f t="shared" si="13"/>
        <v>0</v>
      </c>
      <c r="AH69" s="234"/>
      <c r="AI69" s="234"/>
      <c r="AJ69" s="355"/>
      <c r="AK69" s="358"/>
      <c r="AL69" s="358"/>
      <c r="AM69" s="97">
        <f t="shared" si="14"/>
        <v>0</v>
      </c>
      <c r="AN69" s="94"/>
      <c r="AO69" s="94"/>
      <c r="AP69" s="94"/>
      <c r="AQ69" s="94"/>
      <c r="AR69" s="94"/>
      <c r="AS69" s="94"/>
      <c r="AT69" s="158">
        <f t="shared" si="15"/>
        <v>0</v>
      </c>
      <c r="AU69" s="454"/>
      <c r="AV69" s="88">
        <f t="shared" si="16"/>
        <v>0</v>
      </c>
    </row>
    <row r="70" spans="1:48" ht="39.950000000000003" customHeight="1">
      <c r="A70" s="326" t="s">
        <v>198</v>
      </c>
      <c r="B70" s="5"/>
      <c r="C70" s="106" t="s">
        <v>200</v>
      </c>
      <c r="D70" s="94"/>
      <c r="E70" s="94"/>
      <c r="F70" s="97"/>
      <c r="G70" s="94"/>
      <c r="H70" s="94"/>
      <c r="I70" s="97"/>
      <c r="J70" s="94"/>
      <c r="K70" s="94"/>
      <c r="L70" s="97"/>
      <c r="M70" s="94"/>
      <c r="N70" s="94"/>
      <c r="O70" s="97"/>
      <c r="P70" s="234"/>
      <c r="Q70" s="234"/>
      <c r="R70" s="237"/>
      <c r="S70" s="234"/>
      <c r="T70" s="234"/>
      <c r="U70" s="237">
        <f t="shared" si="10"/>
        <v>0</v>
      </c>
      <c r="V70" s="234"/>
      <c r="W70" s="234"/>
      <c r="X70" s="97"/>
      <c r="Y70" s="94"/>
      <c r="Z70" s="94"/>
      <c r="AA70" s="97">
        <f t="shared" si="11"/>
        <v>0</v>
      </c>
      <c r="AB70" s="386"/>
      <c r="AC70" s="386"/>
      <c r="AD70" s="97">
        <f t="shared" si="12"/>
        <v>0</v>
      </c>
      <c r="AE70" s="234"/>
      <c r="AF70" s="234"/>
      <c r="AG70" s="97">
        <f t="shared" si="13"/>
        <v>0</v>
      </c>
      <c r="AH70" s="234"/>
      <c r="AI70" s="234"/>
      <c r="AJ70" s="355"/>
      <c r="AK70" s="358"/>
      <c r="AL70" s="358"/>
      <c r="AM70" s="97">
        <f t="shared" si="14"/>
        <v>0</v>
      </c>
      <c r="AN70" s="94"/>
      <c r="AO70" s="94"/>
      <c r="AP70" s="94"/>
      <c r="AQ70" s="94"/>
      <c r="AR70" s="94"/>
      <c r="AS70" s="94"/>
      <c r="AT70" s="158">
        <f t="shared" si="15"/>
        <v>0</v>
      </c>
      <c r="AU70" s="454"/>
      <c r="AV70" s="88">
        <f t="shared" si="16"/>
        <v>0</v>
      </c>
    </row>
    <row r="71" spans="1:48" ht="39.950000000000003" customHeight="1">
      <c r="A71" s="326" t="s">
        <v>45</v>
      </c>
      <c r="B71" s="5"/>
      <c r="C71" s="106" t="s">
        <v>200</v>
      </c>
      <c r="D71" s="94"/>
      <c r="E71" s="94"/>
      <c r="F71" s="97"/>
      <c r="G71" s="94"/>
      <c r="H71" s="94"/>
      <c r="I71" s="97"/>
      <c r="J71" s="94"/>
      <c r="K71" s="94"/>
      <c r="L71" s="97"/>
      <c r="M71" s="94"/>
      <c r="N71" s="94"/>
      <c r="O71" s="97"/>
      <c r="P71" s="234"/>
      <c r="Q71" s="234"/>
      <c r="R71" s="237"/>
      <c r="S71" s="234"/>
      <c r="T71" s="234"/>
      <c r="U71" s="237">
        <f t="shared" si="10"/>
        <v>0</v>
      </c>
      <c r="V71" s="234"/>
      <c r="W71" s="234"/>
      <c r="X71" s="97"/>
      <c r="Y71" s="94"/>
      <c r="Z71" s="94"/>
      <c r="AA71" s="97">
        <f t="shared" si="11"/>
        <v>0</v>
      </c>
      <c r="AB71" s="386"/>
      <c r="AC71" s="386"/>
      <c r="AD71" s="97">
        <f t="shared" si="12"/>
        <v>0</v>
      </c>
      <c r="AE71" s="234"/>
      <c r="AF71" s="234"/>
      <c r="AG71" s="97">
        <f t="shared" si="13"/>
        <v>0</v>
      </c>
      <c r="AH71" s="234"/>
      <c r="AI71" s="234"/>
      <c r="AJ71" s="355"/>
      <c r="AK71" s="358"/>
      <c r="AL71" s="358"/>
      <c r="AM71" s="97">
        <f t="shared" si="14"/>
        <v>0</v>
      </c>
      <c r="AN71" s="94"/>
      <c r="AO71" s="94"/>
      <c r="AP71" s="94"/>
      <c r="AQ71" s="94"/>
      <c r="AR71" s="94"/>
      <c r="AS71" s="94"/>
      <c r="AT71" s="158">
        <f t="shared" si="15"/>
        <v>0</v>
      </c>
      <c r="AU71" s="454"/>
      <c r="AV71" s="88">
        <f t="shared" si="16"/>
        <v>0</v>
      </c>
    </row>
    <row r="72" spans="1:48" ht="39.950000000000003" customHeight="1">
      <c r="A72" s="326" t="s">
        <v>46</v>
      </c>
      <c r="B72" s="5"/>
      <c r="C72" s="106" t="s">
        <v>200</v>
      </c>
      <c r="D72" s="94"/>
      <c r="E72" s="94"/>
      <c r="F72" s="97"/>
      <c r="G72" s="94"/>
      <c r="H72" s="94"/>
      <c r="I72" s="97"/>
      <c r="J72" s="94"/>
      <c r="K72" s="94"/>
      <c r="L72" s="97"/>
      <c r="M72" s="94"/>
      <c r="N72" s="94"/>
      <c r="O72" s="97"/>
      <c r="P72" s="476">
        <v>5.0000000000000001E-3</v>
      </c>
      <c r="Q72" s="476">
        <f>P72*P28</f>
        <v>0.01</v>
      </c>
      <c r="R72" s="477"/>
      <c r="S72" s="476">
        <v>1.2E-2</v>
      </c>
      <c r="T72" s="476">
        <f>S72*S28</f>
        <v>2.4E-2</v>
      </c>
      <c r="U72" s="477">
        <f t="shared" si="10"/>
        <v>2.1240000000000001</v>
      </c>
      <c r="V72" s="476"/>
      <c r="W72" s="476"/>
      <c r="X72" s="97"/>
      <c r="Y72" s="94"/>
      <c r="Z72" s="94"/>
      <c r="AA72" s="97">
        <f t="shared" si="11"/>
        <v>0</v>
      </c>
      <c r="AB72" s="386"/>
      <c r="AC72" s="386">
        <f>AB72*AB28</f>
        <v>0</v>
      </c>
      <c r="AD72" s="97">
        <f t="shared" si="12"/>
        <v>0</v>
      </c>
      <c r="AE72" s="234"/>
      <c r="AF72" s="234"/>
      <c r="AG72" s="97">
        <f t="shared" si="13"/>
        <v>0</v>
      </c>
      <c r="AH72" s="234"/>
      <c r="AI72" s="234"/>
      <c r="AJ72" s="355"/>
      <c r="AK72" s="358"/>
      <c r="AL72" s="358">
        <f>AK72*AK28</f>
        <v>0</v>
      </c>
      <c r="AM72" s="97">
        <f t="shared" si="14"/>
        <v>0</v>
      </c>
      <c r="AN72" s="94"/>
      <c r="AO72" s="94"/>
      <c r="AP72" s="94"/>
      <c r="AQ72" s="94"/>
      <c r="AR72" s="94"/>
      <c r="AS72" s="94"/>
      <c r="AT72" s="159">
        <f>E72+H72+K72+N72+Q72+T72+W72+Z72+AC72+AF72+AI72+AL72+AO72+AQ72+AS72</f>
        <v>3.4000000000000002E-2</v>
      </c>
      <c r="AU72" s="454">
        <v>88.5</v>
      </c>
      <c r="AV72" s="88">
        <f t="shared" si="16"/>
        <v>3.0090000000000003</v>
      </c>
    </row>
    <row r="73" spans="1:48" ht="39.950000000000003" customHeight="1">
      <c r="A73" s="326" t="s">
        <v>47</v>
      </c>
      <c r="B73" s="5"/>
      <c r="C73" s="106" t="s">
        <v>200</v>
      </c>
      <c r="D73" s="94"/>
      <c r="E73" s="94"/>
      <c r="F73" s="97"/>
      <c r="G73" s="94"/>
      <c r="H73" s="94"/>
      <c r="I73" s="97"/>
      <c r="J73" s="94"/>
      <c r="K73" s="94"/>
      <c r="L73" s="97"/>
      <c r="M73" s="94"/>
      <c r="N73" s="94"/>
      <c r="O73" s="97"/>
      <c r="P73" s="476"/>
      <c r="Q73" s="476"/>
      <c r="R73" s="477"/>
      <c r="S73" s="476"/>
      <c r="T73" s="476"/>
      <c r="U73" s="477">
        <f t="shared" si="10"/>
        <v>0</v>
      </c>
      <c r="V73" s="476"/>
      <c r="W73" s="476"/>
      <c r="X73" s="97"/>
      <c r="Y73" s="94"/>
      <c r="Z73" s="94"/>
      <c r="AA73" s="97">
        <f t="shared" si="11"/>
        <v>0</v>
      </c>
      <c r="AB73" s="386"/>
      <c r="AC73" s="386"/>
      <c r="AD73" s="97">
        <f t="shared" si="12"/>
        <v>0</v>
      </c>
      <c r="AE73" s="234"/>
      <c r="AF73" s="234"/>
      <c r="AG73" s="97">
        <f t="shared" si="13"/>
        <v>0</v>
      </c>
      <c r="AH73" s="234"/>
      <c r="AI73" s="234"/>
      <c r="AJ73" s="355"/>
      <c r="AK73" s="358"/>
      <c r="AL73" s="358"/>
      <c r="AM73" s="97">
        <f t="shared" si="14"/>
        <v>0</v>
      </c>
      <c r="AN73" s="94"/>
      <c r="AO73" s="94"/>
      <c r="AP73" s="94"/>
      <c r="AQ73" s="94"/>
      <c r="AR73" s="94"/>
      <c r="AS73" s="94"/>
      <c r="AT73" s="158">
        <f t="shared" si="15"/>
        <v>0</v>
      </c>
      <c r="AU73" s="454"/>
      <c r="AV73" s="88">
        <f t="shared" si="16"/>
        <v>0</v>
      </c>
    </row>
    <row r="74" spans="1:48" ht="39.950000000000003" customHeight="1">
      <c r="A74" s="326" t="s">
        <v>48</v>
      </c>
      <c r="B74" s="5"/>
      <c r="C74" s="106" t="s">
        <v>200</v>
      </c>
      <c r="D74" s="94"/>
      <c r="E74" s="94"/>
      <c r="F74" s="97"/>
      <c r="G74" s="94"/>
      <c r="H74" s="94"/>
      <c r="I74" s="97"/>
      <c r="J74" s="94"/>
      <c r="K74" s="94"/>
      <c r="L74" s="97"/>
      <c r="M74" s="94"/>
      <c r="N74" s="94"/>
      <c r="O74" s="97"/>
      <c r="P74" s="234"/>
      <c r="Q74" s="234"/>
      <c r="R74" s="237"/>
      <c r="S74" s="234"/>
      <c r="T74" s="234"/>
      <c r="U74" s="237">
        <f t="shared" si="10"/>
        <v>0</v>
      </c>
      <c r="V74" s="234"/>
      <c r="W74" s="234"/>
      <c r="X74" s="97"/>
      <c r="Y74" s="94"/>
      <c r="Z74" s="94"/>
      <c r="AA74" s="97">
        <f t="shared" si="11"/>
        <v>0</v>
      </c>
      <c r="AB74" s="386"/>
      <c r="AC74" s="386"/>
      <c r="AD74" s="97">
        <f t="shared" si="12"/>
        <v>0</v>
      </c>
      <c r="AE74" s="234"/>
      <c r="AF74" s="234"/>
      <c r="AG74" s="97">
        <f t="shared" si="13"/>
        <v>0</v>
      </c>
      <c r="AH74" s="234"/>
      <c r="AI74" s="234"/>
      <c r="AJ74" s="355"/>
      <c r="AK74" s="358"/>
      <c r="AL74" s="358"/>
      <c r="AM74" s="97">
        <f t="shared" si="14"/>
        <v>0</v>
      </c>
      <c r="AN74" s="94"/>
      <c r="AO74" s="94"/>
      <c r="AP74" s="94"/>
      <c r="AQ74" s="94"/>
      <c r="AR74" s="94"/>
      <c r="AS74" s="94"/>
      <c r="AT74" s="158">
        <f t="shared" si="15"/>
        <v>0</v>
      </c>
      <c r="AU74" s="454">
        <v>135</v>
      </c>
      <c r="AV74" s="88">
        <f t="shared" si="16"/>
        <v>0</v>
      </c>
    </row>
    <row r="75" spans="1:48" ht="58.5" customHeight="1">
      <c r="A75" s="326" t="s">
        <v>232</v>
      </c>
      <c r="B75" s="5"/>
      <c r="C75" s="106" t="s">
        <v>200</v>
      </c>
      <c r="D75" s="94"/>
      <c r="E75" s="94"/>
      <c r="F75" s="97"/>
      <c r="G75" s="94"/>
      <c r="H75" s="94"/>
      <c r="I75" s="97"/>
      <c r="J75" s="94"/>
      <c r="K75" s="94"/>
      <c r="L75" s="97"/>
      <c r="M75" s="94"/>
      <c r="N75" s="94"/>
      <c r="O75" s="97"/>
      <c r="P75" s="234"/>
      <c r="Q75" s="234"/>
      <c r="R75" s="237"/>
      <c r="S75" s="234"/>
      <c r="T75" s="234"/>
      <c r="U75" s="237">
        <f t="shared" si="10"/>
        <v>0</v>
      </c>
      <c r="V75" s="234"/>
      <c r="W75" s="234"/>
      <c r="X75" s="97"/>
      <c r="Y75" s="94"/>
      <c r="Z75" s="94"/>
      <c r="AA75" s="97">
        <f t="shared" si="11"/>
        <v>0</v>
      </c>
      <c r="AB75" s="386"/>
      <c r="AC75" s="386"/>
      <c r="AD75" s="97">
        <f t="shared" si="12"/>
        <v>0</v>
      </c>
      <c r="AE75" s="234"/>
      <c r="AF75" s="234"/>
      <c r="AG75" s="97">
        <f t="shared" si="13"/>
        <v>0</v>
      </c>
      <c r="AH75" s="234"/>
      <c r="AI75" s="234"/>
      <c r="AJ75" s="355"/>
      <c r="AK75" s="358"/>
      <c r="AL75" s="358"/>
      <c r="AM75" s="97">
        <f t="shared" si="14"/>
        <v>0</v>
      </c>
      <c r="AN75" s="94"/>
      <c r="AO75" s="94"/>
      <c r="AP75" s="94"/>
      <c r="AQ75" s="94"/>
      <c r="AR75" s="94"/>
      <c r="AS75" s="94"/>
      <c r="AT75" s="158">
        <f t="shared" si="15"/>
        <v>0</v>
      </c>
      <c r="AU75" s="454"/>
      <c r="AV75" s="88">
        <f t="shared" si="16"/>
        <v>0</v>
      </c>
    </row>
    <row r="76" spans="1:48" ht="39.950000000000003" customHeight="1">
      <c r="A76" s="326" t="s">
        <v>49</v>
      </c>
      <c r="B76" s="5"/>
      <c r="C76" s="106" t="s">
        <v>200</v>
      </c>
      <c r="D76" s="94"/>
      <c r="E76" s="94"/>
      <c r="F76" s="97"/>
      <c r="G76" s="94"/>
      <c r="H76" s="94"/>
      <c r="I76" s="97"/>
      <c r="J76" s="94"/>
      <c r="K76" s="94"/>
      <c r="L76" s="97"/>
      <c r="M76" s="94"/>
      <c r="N76" s="94"/>
      <c r="O76" s="97"/>
      <c r="P76" s="234"/>
      <c r="Q76" s="234"/>
      <c r="R76" s="237"/>
      <c r="S76" s="234"/>
      <c r="T76" s="234"/>
      <c r="U76" s="237">
        <f t="shared" si="10"/>
        <v>0</v>
      </c>
      <c r="V76" s="234"/>
      <c r="W76" s="234"/>
      <c r="X76" s="97"/>
      <c r="Y76" s="94"/>
      <c r="Z76" s="94"/>
      <c r="AA76" s="97">
        <f t="shared" si="11"/>
        <v>0</v>
      </c>
      <c r="AB76" s="386"/>
      <c r="AC76" s="386"/>
      <c r="AD76" s="97">
        <f t="shared" si="12"/>
        <v>0</v>
      </c>
      <c r="AE76" s="234"/>
      <c r="AF76" s="234"/>
      <c r="AG76" s="97">
        <f t="shared" si="13"/>
        <v>0</v>
      </c>
      <c r="AH76" s="234"/>
      <c r="AI76" s="234"/>
      <c r="AJ76" s="355"/>
      <c r="AK76" s="358"/>
      <c r="AL76" s="358"/>
      <c r="AM76" s="97">
        <f t="shared" si="14"/>
        <v>0</v>
      </c>
      <c r="AN76" s="94"/>
      <c r="AO76" s="94"/>
      <c r="AP76" s="94"/>
      <c r="AQ76" s="94"/>
      <c r="AR76" s="94"/>
      <c r="AS76" s="94"/>
      <c r="AT76" s="158">
        <f t="shared" si="15"/>
        <v>0</v>
      </c>
      <c r="AU76" s="454"/>
      <c r="AV76" s="88">
        <f t="shared" si="16"/>
        <v>0</v>
      </c>
    </row>
    <row r="77" spans="1:48" ht="59.25" customHeight="1">
      <c r="A77" s="326" t="s">
        <v>288</v>
      </c>
      <c r="B77" s="5"/>
      <c r="C77" s="106" t="s">
        <v>200</v>
      </c>
      <c r="D77" s="94"/>
      <c r="E77" s="94"/>
      <c r="F77" s="97"/>
      <c r="G77" s="94"/>
      <c r="H77" s="94"/>
      <c r="I77" s="97"/>
      <c r="J77" s="94"/>
      <c r="K77" s="94"/>
      <c r="L77" s="97"/>
      <c r="M77" s="94"/>
      <c r="N77" s="94"/>
      <c r="O77" s="97"/>
      <c r="P77" s="234"/>
      <c r="Q77" s="234"/>
      <c r="R77" s="237"/>
      <c r="S77" s="234"/>
      <c r="T77" s="234"/>
      <c r="U77" s="237">
        <f t="shared" si="10"/>
        <v>0</v>
      </c>
      <c r="V77" s="234"/>
      <c r="W77" s="234"/>
      <c r="X77" s="97"/>
      <c r="Y77" s="94"/>
      <c r="Z77" s="94"/>
      <c r="AA77" s="97">
        <f t="shared" si="11"/>
        <v>0</v>
      </c>
      <c r="AB77" s="386"/>
      <c r="AC77" s="386"/>
      <c r="AD77" s="97">
        <f t="shared" si="12"/>
        <v>0</v>
      </c>
      <c r="AE77" s="234"/>
      <c r="AF77" s="234"/>
      <c r="AG77" s="97">
        <f t="shared" si="13"/>
        <v>0</v>
      </c>
      <c r="AH77" s="234"/>
      <c r="AI77" s="234"/>
      <c r="AJ77" s="355"/>
      <c r="AK77" s="358"/>
      <c r="AL77" s="358">
        <f>AK77*AK28</f>
        <v>0</v>
      </c>
      <c r="AM77" s="97">
        <f t="shared" si="14"/>
        <v>0</v>
      </c>
      <c r="AN77" s="94"/>
      <c r="AO77" s="94"/>
      <c r="AP77" s="94"/>
      <c r="AQ77" s="94"/>
      <c r="AR77" s="94"/>
      <c r="AS77" s="94"/>
      <c r="AT77" s="158">
        <f t="shared" si="15"/>
        <v>0</v>
      </c>
      <c r="AU77" s="454">
        <v>240</v>
      </c>
      <c r="AV77" s="88">
        <f t="shared" si="16"/>
        <v>0</v>
      </c>
    </row>
    <row r="78" spans="1:48" ht="39.950000000000003" customHeight="1">
      <c r="A78" s="326" t="s">
        <v>272</v>
      </c>
      <c r="B78" s="5"/>
      <c r="C78" s="106" t="s">
        <v>200</v>
      </c>
      <c r="D78" s="94"/>
      <c r="E78" s="94"/>
      <c r="F78" s="97"/>
      <c r="G78" s="94"/>
      <c r="H78" s="94"/>
      <c r="I78" s="97"/>
      <c r="J78" s="94"/>
      <c r="K78" s="94"/>
      <c r="L78" s="97"/>
      <c r="M78" s="94"/>
      <c r="N78" s="94"/>
      <c r="O78" s="97"/>
      <c r="P78" s="234"/>
      <c r="Q78" s="234"/>
      <c r="R78" s="237"/>
      <c r="S78" s="234"/>
      <c r="T78" s="234"/>
      <c r="U78" s="237">
        <f t="shared" si="10"/>
        <v>0</v>
      </c>
      <c r="V78" s="234"/>
      <c r="W78" s="234"/>
      <c r="X78" s="97"/>
      <c r="Y78" s="94"/>
      <c r="Z78" s="94"/>
      <c r="AA78" s="97">
        <f t="shared" si="11"/>
        <v>0</v>
      </c>
      <c r="AB78" s="386"/>
      <c r="AC78" s="386"/>
      <c r="AD78" s="97">
        <f t="shared" si="12"/>
        <v>0</v>
      </c>
      <c r="AE78" s="234"/>
      <c r="AF78" s="234"/>
      <c r="AG78" s="97">
        <f t="shared" si="13"/>
        <v>0</v>
      </c>
      <c r="AH78" s="234"/>
      <c r="AI78" s="234"/>
      <c r="AJ78" s="355"/>
      <c r="AK78" s="358"/>
      <c r="AL78" s="358"/>
      <c r="AM78" s="97">
        <f t="shared" si="14"/>
        <v>0</v>
      </c>
      <c r="AN78" s="94"/>
      <c r="AO78" s="94"/>
      <c r="AP78" s="94"/>
      <c r="AQ78" s="94"/>
      <c r="AR78" s="94"/>
      <c r="AS78" s="94"/>
      <c r="AT78" s="158">
        <f t="shared" si="15"/>
        <v>0</v>
      </c>
      <c r="AU78" s="454"/>
      <c r="AV78" s="88">
        <f t="shared" si="16"/>
        <v>0</v>
      </c>
    </row>
    <row r="79" spans="1:48" ht="39.950000000000003" customHeight="1">
      <c r="A79" s="326" t="s">
        <v>166</v>
      </c>
      <c r="B79" s="5"/>
      <c r="C79" s="106" t="s">
        <v>200</v>
      </c>
      <c r="D79" s="94"/>
      <c r="E79" s="94"/>
      <c r="F79" s="97"/>
      <c r="G79" s="94"/>
      <c r="H79" s="94"/>
      <c r="I79" s="97"/>
      <c r="J79" s="94"/>
      <c r="K79" s="94"/>
      <c r="L79" s="97"/>
      <c r="M79" s="94"/>
      <c r="N79" s="94"/>
      <c r="O79" s="97"/>
      <c r="P79" s="234"/>
      <c r="Q79" s="234"/>
      <c r="R79" s="237"/>
      <c r="S79" s="234"/>
      <c r="T79" s="234"/>
      <c r="U79" s="237">
        <f t="shared" si="10"/>
        <v>0</v>
      </c>
      <c r="V79" s="234"/>
      <c r="W79" s="234">
        <f>V79*V28</f>
        <v>0</v>
      </c>
      <c r="X79" s="97"/>
      <c r="Y79" s="94"/>
      <c r="Z79" s="94"/>
      <c r="AA79" s="97">
        <f t="shared" si="11"/>
        <v>0</v>
      </c>
      <c r="AB79" s="386"/>
      <c r="AC79" s="386"/>
      <c r="AD79" s="97">
        <f t="shared" si="12"/>
        <v>0</v>
      </c>
      <c r="AE79" s="234"/>
      <c r="AF79" s="234"/>
      <c r="AG79" s="97">
        <f t="shared" si="13"/>
        <v>0</v>
      </c>
      <c r="AH79" s="234"/>
      <c r="AI79" s="234"/>
      <c r="AJ79" s="355"/>
      <c r="AK79" s="358"/>
      <c r="AL79" s="358"/>
      <c r="AM79" s="97">
        <f t="shared" si="14"/>
        <v>0</v>
      </c>
      <c r="AN79" s="94"/>
      <c r="AO79" s="94"/>
      <c r="AP79" s="94"/>
      <c r="AQ79" s="94"/>
      <c r="AR79" s="94"/>
      <c r="AS79" s="94"/>
      <c r="AT79" s="158">
        <f t="shared" si="15"/>
        <v>0</v>
      </c>
      <c r="AU79" s="454">
        <v>89</v>
      </c>
      <c r="AV79" s="88">
        <f t="shared" si="16"/>
        <v>0</v>
      </c>
    </row>
    <row r="80" spans="1:48" ht="39.950000000000003" customHeight="1">
      <c r="A80" s="326" t="s">
        <v>277</v>
      </c>
      <c r="B80" s="5"/>
      <c r="C80" s="106" t="s">
        <v>200</v>
      </c>
      <c r="D80" s="476"/>
      <c r="E80" s="476"/>
      <c r="F80" s="477"/>
      <c r="G80" s="476"/>
      <c r="H80" s="476"/>
      <c r="I80" s="477"/>
      <c r="J80" s="476"/>
      <c r="K80" s="476"/>
      <c r="L80" s="477"/>
      <c r="M80" s="476"/>
      <c r="N80" s="476"/>
      <c r="O80" s="477"/>
      <c r="P80" s="476"/>
      <c r="Q80" s="476"/>
      <c r="R80" s="477"/>
      <c r="S80" s="476"/>
      <c r="T80" s="476"/>
      <c r="U80" s="477">
        <f t="shared" si="10"/>
        <v>0</v>
      </c>
      <c r="V80" s="476"/>
      <c r="W80" s="476"/>
      <c r="X80" s="477"/>
      <c r="Y80" s="476"/>
      <c r="Z80" s="476"/>
      <c r="AA80" s="477">
        <f t="shared" si="11"/>
        <v>0</v>
      </c>
      <c r="AB80" s="476"/>
      <c r="AC80" s="476"/>
      <c r="AD80" s="477">
        <f t="shared" si="12"/>
        <v>0</v>
      </c>
      <c r="AE80" s="476"/>
      <c r="AF80" s="476"/>
      <c r="AG80" s="477">
        <f t="shared" si="13"/>
        <v>0</v>
      </c>
      <c r="AH80" s="476"/>
      <c r="AI80" s="476"/>
      <c r="AJ80" s="477"/>
      <c r="AK80" s="476"/>
      <c r="AL80" s="476"/>
      <c r="AM80" s="97">
        <f t="shared" si="14"/>
        <v>0</v>
      </c>
      <c r="AN80" s="94"/>
      <c r="AO80" s="94"/>
      <c r="AP80" s="94"/>
      <c r="AQ80" s="94"/>
      <c r="AR80" s="94"/>
      <c r="AS80" s="94"/>
      <c r="AT80" s="158">
        <f t="shared" si="15"/>
        <v>0</v>
      </c>
      <c r="AU80" s="454">
        <v>225</v>
      </c>
      <c r="AV80" s="88">
        <f t="shared" si="16"/>
        <v>0</v>
      </c>
    </row>
    <row r="81" spans="1:48" ht="39.950000000000003" customHeight="1">
      <c r="A81" s="326" t="s">
        <v>240</v>
      </c>
      <c r="B81" s="5"/>
      <c r="C81" s="106" t="s">
        <v>200</v>
      </c>
      <c r="D81" s="476"/>
      <c r="E81" s="476"/>
      <c r="F81" s="477"/>
      <c r="G81" s="476"/>
      <c r="H81" s="476"/>
      <c r="I81" s="477"/>
      <c r="J81" s="476"/>
      <c r="K81" s="476"/>
      <c r="L81" s="477"/>
      <c r="M81" s="476"/>
      <c r="N81" s="476"/>
      <c r="O81" s="477"/>
      <c r="P81" s="476"/>
      <c r="Q81" s="476"/>
      <c r="R81" s="477"/>
      <c r="S81" s="476"/>
      <c r="T81" s="476"/>
      <c r="U81" s="477">
        <f t="shared" si="10"/>
        <v>0</v>
      </c>
      <c r="V81" s="476"/>
      <c r="W81" s="476"/>
      <c r="X81" s="477"/>
      <c r="Y81" s="476"/>
      <c r="Z81" s="476"/>
      <c r="AA81" s="477">
        <f t="shared" si="11"/>
        <v>0</v>
      </c>
      <c r="AB81" s="476"/>
      <c r="AC81" s="476"/>
      <c r="AD81" s="477">
        <f t="shared" si="12"/>
        <v>0</v>
      </c>
      <c r="AE81" s="476"/>
      <c r="AF81" s="476"/>
      <c r="AG81" s="477">
        <f t="shared" si="13"/>
        <v>0</v>
      </c>
      <c r="AH81" s="476"/>
      <c r="AI81" s="476"/>
      <c r="AJ81" s="477"/>
      <c r="AK81" s="476"/>
      <c r="AL81" s="476"/>
      <c r="AM81" s="97">
        <f t="shared" si="14"/>
        <v>0</v>
      </c>
      <c r="AN81" s="94"/>
      <c r="AO81" s="94"/>
      <c r="AP81" s="94"/>
      <c r="AQ81" s="94"/>
      <c r="AR81" s="94"/>
      <c r="AS81" s="94"/>
      <c r="AT81" s="158">
        <f t="shared" si="15"/>
        <v>0</v>
      </c>
      <c r="AU81" s="454">
        <v>127.5</v>
      </c>
      <c r="AV81" s="88">
        <f t="shared" si="16"/>
        <v>0</v>
      </c>
    </row>
    <row r="82" spans="1:48" ht="54.75" customHeight="1">
      <c r="A82" s="326" t="s">
        <v>285</v>
      </c>
      <c r="B82" s="5"/>
      <c r="C82" s="106" t="s">
        <v>200</v>
      </c>
      <c r="D82" s="476"/>
      <c r="E82" s="476"/>
      <c r="F82" s="477"/>
      <c r="G82" s="476"/>
      <c r="H82" s="476"/>
      <c r="I82" s="477"/>
      <c r="J82" s="476"/>
      <c r="K82" s="476"/>
      <c r="L82" s="477"/>
      <c r="M82" s="476"/>
      <c r="N82" s="476"/>
      <c r="O82" s="477"/>
      <c r="P82" s="476"/>
      <c r="Q82" s="476"/>
      <c r="R82" s="477"/>
      <c r="S82" s="476"/>
      <c r="T82" s="476"/>
      <c r="U82" s="477">
        <f t="shared" si="10"/>
        <v>0</v>
      </c>
      <c r="V82" s="476"/>
      <c r="W82" s="476"/>
      <c r="X82" s="477"/>
      <c r="Y82" s="476"/>
      <c r="Z82" s="476"/>
      <c r="AA82" s="477">
        <f t="shared" si="11"/>
        <v>0</v>
      </c>
      <c r="AB82" s="476"/>
      <c r="AC82" s="476"/>
      <c r="AD82" s="477">
        <f t="shared" si="12"/>
        <v>0</v>
      </c>
      <c r="AE82" s="476"/>
      <c r="AF82" s="476"/>
      <c r="AG82" s="477">
        <f t="shared" si="13"/>
        <v>0</v>
      </c>
      <c r="AH82" s="476"/>
      <c r="AI82" s="476"/>
      <c r="AJ82" s="477"/>
      <c r="AK82" s="476"/>
      <c r="AL82" s="476">
        <f>AK82*AK28</f>
        <v>0</v>
      </c>
      <c r="AM82" s="97">
        <f t="shared" si="14"/>
        <v>0</v>
      </c>
      <c r="AN82" s="94"/>
      <c r="AO82" s="94"/>
      <c r="AP82" s="94"/>
      <c r="AQ82" s="94"/>
      <c r="AR82" s="94"/>
      <c r="AS82" s="94"/>
      <c r="AT82" s="371">
        <f t="shared" si="15"/>
        <v>0</v>
      </c>
      <c r="AU82" s="454">
        <v>810</v>
      </c>
      <c r="AV82" s="88">
        <f t="shared" si="16"/>
        <v>0</v>
      </c>
    </row>
    <row r="83" spans="1:48" ht="39.950000000000003" customHeight="1">
      <c r="A83" s="326" t="s">
        <v>50</v>
      </c>
      <c r="B83" s="5"/>
      <c r="C83" s="106" t="s">
        <v>200</v>
      </c>
      <c r="D83" s="476"/>
      <c r="E83" s="476"/>
      <c r="F83" s="477"/>
      <c r="G83" s="476"/>
      <c r="H83" s="476"/>
      <c r="I83" s="477"/>
      <c r="J83" s="476"/>
      <c r="K83" s="476"/>
      <c r="L83" s="477"/>
      <c r="M83" s="476"/>
      <c r="N83" s="476"/>
      <c r="O83" s="477"/>
      <c r="P83" s="476"/>
      <c r="Q83" s="476"/>
      <c r="R83" s="477"/>
      <c r="S83" s="476"/>
      <c r="T83" s="476"/>
      <c r="U83" s="477">
        <f t="shared" si="10"/>
        <v>0</v>
      </c>
      <c r="V83" s="476"/>
      <c r="W83" s="476"/>
      <c r="X83" s="477"/>
      <c r="Y83" s="476"/>
      <c r="Z83" s="476"/>
      <c r="AA83" s="477">
        <f t="shared" si="11"/>
        <v>0</v>
      </c>
      <c r="AB83" s="476"/>
      <c r="AC83" s="476">
        <f>AB83*AB28</f>
        <v>0</v>
      </c>
      <c r="AD83" s="477">
        <f t="shared" si="12"/>
        <v>0</v>
      </c>
      <c r="AE83" s="476"/>
      <c r="AF83" s="476"/>
      <c r="AG83" s="477">
        <f t="shared" si="13"/>
        <v>0</v>
      </c>
      <c r="AH83" s="476"/>
      <c r="AI83" s="476"/>
      <c r="AJ83" s="477"/>
      <c r="AK83" s="476"/>
      <c r="AL83" s="476"/>
      <c r="AM83" s="97">
        <f t="shared" si="14"/>
        <v>0</v>
      </c>
      <c r="AN83" s="94"/>
      <c r="AO83" s="94"/>
      <c r="AP83" s="94"/>
      <c r="AQ83" s="94"/>
      <c r="AR83" s="94"/>
      <c r="AS83" s="94"/>
      <c r="AT83" s="158">
        <f t="shared" si="15"/>
        <v>0</v>
      </c>
      <c r="AU83" s="454">
        <v>37.5</v>
      </c>
      <c r="AV83" s="88">
        <f t="shared" si="16"/>
        <v>0</v>
      </c>
    </row>
    <row r="84" spans="1:48" ht="39.950000000000003" customHeight="1">
      <c r="A84" s="326" t="s">
        <v>51</v>
      </c>
      <c r="B84" s="5"/>
      <c r="C84" s="106" t="s">
        <v>200</v>
      </c>
      <c r="D84" s="476"/>
      <c r="E84" s="476"/>
      <c r="F84" s="477"/>
      <c r="G84" s="476"/>
      <c r="H84" s="476"/>
      <c r="I84" s="477"/>
      <c r="J84" s="476"/>
      <c r="K84" s="476"/>
      <c r="L84" s="477"/>
      <c r="M84" s="476"/>
      <c r="N84" s="476"/>
      <c r="O84" s="477"/>
      <c r="P84" s="476"/>
      <c r="Q84" s="476"/>
      <c r="R84" s="477"/>
      <c r="S84" s="476"/>
      <c r="T84" s="476"/>
      <c r="U84" s="477">
        <f t="shared" si="10"/>
        <v>0</v>
      </c>
      <c r="V84" s="476"/>
      <c r="W84" s="476"/>
      <c r="X84" s="477"/>
      <c r="Y84" s="476"/>
      <c r="Z84" s="476"/>
      <c r="AA84" s="477">
        <f t="shared" si="11"/>
        <v>0</v>
      </c>
      <c r="AB84" s="476"/>
      <c r="AC84" s="476">
        <f>AB84*AB28</f>
        <v>0</v>
      </c>
      <c r="AD84" s="477">
        <f t="shared" si="12"/>
        <v>0</v>
      </c>
      <c r="AE84" s="476"/>
      <c r="AF84" s="476"/>
      <c r="AG84" s="477">
        <f t="shared" si="13"/>
        <v>0</v>
      </c>
      <c r="AH84" s="476"/>
      <c r="AI84" s="476"/>
      <c r="AJ84" s="477"/>
      <c r="AK84" s="476"/>
      <c r="AL84" s="476"/>
      <c r="AM84" s="97">
        <f t="shared" si="14"/>
        <v>0</v>
      </c>
      <c r="AN84" s="94"/>
      <c r="AO84" s="94"/>
      <c r="AP84" s="94"/>
      <c r="AQ84" s="94"/>
      <c r="AR84" s="94"/>
      <c r="AS84" s="94"/>
      <c r="AT84" s="158">
        <f t="shared" si="15"/>
        <v>0</v>
      </c>
      <c r="AU84" s="454">
        <v>45</v>
      </c>
      <c r="AV84" s="88">
        <f t="shared" si="16"/>
        <v>0</v>
      </c>
    </row>
    <row r="85" spans="1:48" ht="39.950000000000003" customHeight="1">
      <c r="A85" s="326" t="s">
        <v>275</v>
      </c>
      <c r="B85" s="5"/>
      <c r="C85" s="106" t="s">
        <v>200</v>
      </c>
      <c r="D85" s="476"/>
      <c r="E85" s="476"/>
      <c r="F85" s="477"/>
      <c r="G85" s="476"/>
      <c r="H85" s="476"/>
      <c r="I85" s="477"/>
      <c r="J85" s="476"/>
      <c r="K85" s="476"/>
      <c r="L85" s="477"/>
      <c r="M85" s="476"/>
      <c r="N85" s="476"/>
      <c r="O85" s="477"/>
      <c r="P85" s="476"/>
      <c r="Q85" s="476"/>
      <c r="R85" s="477"/>
      <c r="S85" s="476"/>
      <c r="T85" s="476"/>
      <c r="U85" s="477">
        <f t="shared" si="10"/>
        <v>0</v>
      </c>
      <c r="V85" s="476"/>
      <c r="W85" s="476"/>
      <c r="X85" s="477"/>
      <c r="Y85" s="476"/>
      <c r="Z85" s="476"/>
      <c r="AA85" s="477">
        <f t="shared" si="11"/>
        <v>0</v>
      </c>
      <c r="AB85" s="476"/>
      <c r="AC85" s="476">
        <f>AB85*AB28</f>
        <v>0</v>
      </c>
      <c r="AD85" s="477">
        <f t="shared" si="12"/>
        <v>0</v>
      </c>
      <c r="AE85" s="476"/>
      <c r="AF85" s="476"/>
      <c r="AG85" s="477">
        <f t="shared" si="13"/>
        <v>0</v>
      </c>
      <c r="AH85" s="476"/>
      <c r="AI85" s="476"/>
      <c r="AJ85" s="477"/>
      <c r="AK85" s="476"/>
      <c r="AL85" s="476"/>
      <c r="AM85" s="97">
        <f t="shared" si="14"/>
        <v>0</v>
      </c>
      <c r="AN85" s="94"/>
      <c r="AO85" s="94"/>
      <c r="AP85" s="94"/>
      <c r="AQ85" s="94"/>
      <c r="AR85" s="94"/>
      <c r="AS85" s="94"/>
      <c r="AT85" s="158">
        <f t="shared" si="15"/>
        <v>0</v>
      </c>
      <c r="AU85" s="454">
        <v>150</v>
      </c>
      <c r="AV85" s="88">
        <f t="shared" si="16"/>
        <v>0</v>
      </c>
    </row>
    <row r="86" spans="1:48" ht="39.950000000000003" customHeight="1">
      <c r="A86" s="326" t="s">
        <v>230</v>
      </c>
      <c r="B86" s="5"/>
      <c r="C86" s="106" t="s">
        <v>200</v>
      </c>
      <c r="D86" s="476"/>
      <c r="E86" s="476"/>
      <c r="F86" s="477"/>
      <c r="G86" s="476"/>
      <c r="H86" s="476"/>
      <c r="I86" s="477"/>
      <c r="J86" s="476"/>
      <c r="K86" s="476"/>
      <c r="L86" s="477"/>
      <c r="M86" s="476"/>
      <c r="N86" s="476"/>
      <c r="O86" s="477"/>
      <c r="P86" s="476"/>
      <c r="Q86" s="476"/>
      <c r="R86" s="477"/>
      <c r="S86" s="476"/>
      <c r="T86" s="476"/>
      <c r="U86" s="477">
        <f t="shared" si="10"/>
        <v>0</v>
      </c>
      <c r="V86" s="476"/>
      <c r="W86" s="476"/>
      <c r="X86" s="477"/>
      <c r="Y86" s="476"/>
      <c r="Z86" s="476"/>
      <c r="AA86" s="477">
        <f t="shared" si="11"/>
        <v>0</v>
      </c>
      <c r="AB86" s="476"/>
      <c r="AC86" s="476">
        <f>AB86*AB28</f>
        <v>0</v>
      </c>
      <c r="AD86" s="477">
        <f t="shared" si="12"/>
        <v>0</v>
      </c>
      <c r="AE86" s="476"/>
      <c r="AF86" s="476"/>
      <c r="AG86" s="477">
        <f t="shared" si="13"/>
        <v>0</v>
      </c>
      <c r="AH86" s="476"/>
      <c r="AI86" s="476"/>
      <c r="AJ86" s="477"/>
      <c r="AK86" s="476"/>
      <c r="AL86" s="476"/>
      <c r="AM86" s="97">
        <f t="shared" si="14"/>
        <v>0</v>
      </c>
      <c r="AN86" s="94"/>
      <c r="AO86" s="94"/>
      <c r="AP86" s="94"/>
      <c r="AQ86" s="94"/>
      <c r="AR86" s="94"/>
      <c r="AS86" s="94"/>
      <c r="AT86" s="158">
        <f t="shared" si="15"/>
        <v>0</v>
      </c>
      <c r="AU86" s="454"/>
      <c r="AV86" s="88">
        <f t="shared" si="16"/>
        <v>0</v>
      </c>
    </row>
    <row r="87" spans="1:48" ht="39.950000000000003" customHeight="1">
      <c r="A87" s="326" t="s">
        <v>172</v>
      </c>
      <c r="B87" s="5"/>
      <c r="C87" s="106" t="s">
        <v>200</v>
      </c>
      <c r="D87" s="476"/>
      <c r="E87" s="476"/>
      <c r="F87" s="477"/>
      <c r="G87" s="476"/>
      <c r="H87" s="476"/>
      <c r="I87" s="477"/>
      <c r="J87" s="476"/>
      <c r="K87" s="476"/>
      <c r="L87" s="477"/>
      <c r="M87" s="476"/>
      <c r="N87" s="476"/>
      <c r="O87" s="477"/>
      <c r="P87" s="476"/>
      <c r="Q87" s="476">
        <f>P87*P28</f>
        <v>0</v>
      </c>
      <c r="R87" s="477"/>
      <c r="S87" s="476"/>
      <c r="T87" s="476"/>
      <c r="U87" s="477">
        <f t="shared" si="10"/>
        <v>0</v>
      </c>
      <c r="V87" s="476"/>
      <c r="W87" s="476"/>
      <c r="X87" s="477"/>
      <c r="Y87" s="476"/>
      <c r="Z87" s="476"/>
      <c r="AA87" s="477">
        <f t="shared" si="11"/>
        <v>0</v>
      </c>
      <c r="AB87" s="476"/>
      <c r="AC87" s="476">
        <f>AB87*AB28</f>
        <v>0</v>
      </c>
      <c r="AD87" s="477">
        <f t="shared" si="12"/>
        <v>0</v>
      </c>
      <c r="AE87" s="476"/>
      <c r="AF87" s="476"/>
      <c r="AG87" s="477">
        <f t="shared" si="13"/>
        <v>0</v>
      </c>
      <c r="AH87" s="476"/>
      <c r="AI87" s="476"/>
      <c r="AJ87" s="477"/>
      <c r="AK87" s="476"/>
      <c r="AL87" s="476"/>
      <c r="AM87" s="97">
        <f t="shared" si="14"/>
        <v>0</v>
      </c>
      <c r="AN87" s="94"/>
      <c r="AO87" s="94"/>
      <c r="AP87" s="94"/>
      <c r="AQ87" s="94"/>
      <c r="AR87" s="94"/>
      <c r="AS87" s="94"/>
      <c r="AT87" s="158">
        <f t="shared" si="15"/>
        <v>0</v>
      </c>
      <c r="AU87" s="454">
        <v>135</v>
      </c>
      <c r="AV87" s="88">
        <f t="shared" si="16"/>
        <v>0</v>
      </c>
    </row>
    <row r="88" spans="1:48" ht="39.950000000000003" customHeight="1">
      <c r="A88" s="326" t="s">
        <v>274</v>
      </c>
      <c r="B88" s="5"/>
      <c r="C88" s="106" t="s">
        <v>200</v>
      </c>
      <c r="D88" s="476"/>
      <c r="E88" s="476"/>
      <c r="F88" s="477"/>
      <c r="G88" s="476"/>
      <c r="H88" s="476"/>
      <c r="I88" s="477"/>
      <c r="J88" s="476"/>
      <c r="K88" s="476"/>
      <c r="L88" s="477"/>
      <c r="M88" s="476"/>
      <c r="N88" s="476"/>
      <c r="O88" s="477"/>
      <c r="P88" s="476"/>
      <c r="Q88" s="476"/>
      <c r="R88" s="477"/>
      <c r="S88" s="476"/>
      <c r="T88" s="476"/>
      <c r="U88" s="477">
        <f t="shared" si="10"/>
        <v>0</v>
      </c>
      <c r="V88" s="476"/>
      <c r="W88" s="476"/>
      <c r="X88" s="477"/>
      <c r="Y88" s="476"/>
      <c r="Z88" s="476"/>
      <c r="AA88" s="477">
        <f t="shared" si="11"/>
        <v>0</v>
      </c>
      <c r="AB88" s="476"/>
      <c r="AC88" s="476">
        <f>AB88*AB28</f>
        <v>0</v>
      </c>
      <c r="AD88" s="477">
        <f t="shared" si="12"/>
        <v>0</v>
      </c>
      <c r="AE88" s="476"/>
      <c r="AF88" s="476"/>
      <c r="AG88" s="477">
        <f t="shared" si="13"/>
        <v>0</v>
      </c>
      <c r="AH88" s="476"/>
      <c r="AI88" s="476"/>
      <c r="AJ88" s="477"/>
      <c r="AK88" s="476"/>
      <c r="AL88" s="476"/>
      <c r="AM88" s="97">
        <f t="shared" si="14"/>
        <v>0</v>
      </c>
      <c r="AN88" s="94"/>
      <c r="AO88" s="94"/>
      <c r="AP88" s="94"/>
      <c r="AQ88" s="94"/>
      <c r="AR88" s="94"/>
      <c r="AS88" s="94"/>
      <c r="AT88" s="158">
        <f t="shared" si="15"/>
        <v>0</v>
      </c>
      <c r="AU88" s="454">
        <v>157.5</v>
      </c>
      <c r="AV88" s="88">
        <f t="shared" si="16"/>
        <v>0</v>
      </c>
    </row>
    <row r="89" spans="1:48" ht="39.950000000000003" customHeight="1">
      <c r="A89" s="326" t="s">
        <v>52</v>
      </c>
      <c r="B89" s="5"/>
      <c r="C89" s="106" t="s">
        <v>200</v>
      </c>
      <c r="D89" s="476"/>
      <c r="E89" s="476"/>
      <c r="F89" s="477"/>
      <c r="G89" s="476"/>
      <c r="H89" s="476"/>
      <c r="I89" s="477"/>
      <c r="J89" s="476"/>
      <c r="K89" s="476"/>
      <c r="L89" s="477"/>
      <c r="M89" s="476"/>
      <c r="N89" s="476"/>
      <c r="O89" s="477"/>
      <c r="P89" s="476"/>
      <c r="Q89" s="476"/>
      <c r="R89" s="477"/>
      <c r="S89" s="476"/>
      <c r="T89" s="476"/>
      <c r="U89" s="477">
        <f t="shared" si="10"/>
        <v>0</v>
      </c>
      <c r="V89" s="476">
        <v>2.5000000000000001E-2</v>
      </c>
      <c r="W89" s="476">
        <f>V89*V28</f>
        <v>0.05</v>
      </c>
      <c r="X89" s="477"/>
      <c r="Y89" s="476"/>
      <c r="Z89" s="476"/>
      <c r="AA89" s="477">
        <f t="shared" si="11"/>
        <v>0</v>
      </c>
      <c r="AB89" s="476"/>
      <c r="AC89" s="476"/>
      <c r="AD89" s="477">
        <f t="shared" si="12"/>
        <v>0</v>
      </c>
      <c r="AE89" s="476"/>
      <c r="AF89" s="476"/>
      <c r="AG89" s="477">
        <f t="shared" si="13"/>
        <v>0</v>
      </c>
      <c r="AH89" s="476"/>
      <c r="AI89" s="476">
        <f>AH89*AH28</f>
        <v>0</v>
      </c>
      <c r="AJ89" s="477"/>
      <c r="AK89" s="476"/>
      <c r="AL89" s="476"/>
      <c r="AM89" s="97">
        <f t="shared" si="14"/>
        <v>0</v>
      </c>
      <c r="AN89" s="94"/>
      <c r="AO89" s="94"/>
      <c r="AP89" s="94"/>
      <c r="AQ89" s="94"/>
      <c r="AR89" s="94"/>
      <c r="AS89" s="94"/>
      <c r="AT89" s="159">
        <f t="shared" si="15"/>
        <v>0.05</v>
      </c>
      <c r="AU89" s="454">
        <v>40</v>
      </c>
      <c r="AV89" s="88">
        <f t="shared" si="16"/>
        <v>2</v>
      </c>
    </row>
    <row r="90" spans="1:48" ht="39.950000000000003" customHeight="1">
      <c r="A90" s="448" t="s">
        <v>199</v>
      </c>
      <c r="B90" s="8"/>
      <c r="C90" s="106" t="s">
        <v>200</v>
      </c>
      <c r="D90" s="810"/>
      <c r="E90" s="810"/>
      <c r="F90" s="477"/>
      <c r="G90" s="810"/>
      <c r="H90" s="810"/>
      <c r="I90" s="477"/>
      <c r="J90" s="810"/>
      <c r="K90" s="810"/>
      <c r="L90" s="477"/>
      <c r="M90" s="810"/>
      <c r="N90" s="810"/>
      <c r="O90" s="477"/>
      <c r="P90" s="810"/>
      <c r="Q90" s="810"/>
      <c r="R90" s="477"/>
      <c r="S90" s="810"/>
      <c r="T90" s="810"/>
      <c r="U90" s="477">
        <f t="shared" si="10"/>
        <v>0</v>
      </c>
      <c r="V90" s="810">
        <v>2.5000000000000001E-2</v>
      </c>
      <c r="W90" s="810">
        <f>V90*V28</f>
        <v>0.05</v>
      </c>
      <c r="X90" s="477"/>
      <c r="Y90" s="810"/>
      <c r="Z90" s="810"/>
      <c r="AA90" s="477">
        <f t="shared" si="11"/>
        <v>0</v>
      </c>
      <c r="AB90" s="810"/>
      <c r="AC90" s="810"/>
      <c r="AD90" s="477">
        <f t="shared" si="12"/>
        <v>0</v>
      </c>
      <c r="AE90" s="810"/>
      <c r="AF90" s="810"/>
      <c r="AG90" s="477">
        <f t="shared" si="13"/>
        <v>0</v>
      </c>
      <c r="AH90" s="810"/>
      <c r="AI90" s="810">
        <f>AH90*AH28</f>
        <v>0</v>
      </c>
      <c r="AJ90" s="477"/>
      <c r="AK90" s="810"/>
      <c r="AL90" s="810"/>
      <c r="AM90" s="97">
        <f t="shared" si="14"/>
        <v>0</v>
      </c>
      <c r="AN90" s="95"/>
      <c r="AO90" s="95"/>
      <c r="AP90" s="95"/>
      <c r="AQ90" s="95"/>
      <c r="AR90" s="95"/>
      <c r="AS90" s="95"/>
      <c r="AT90" s="158">
        <f t="shared" si="15"/>
        <v>0.05</v>
      </c>
      <c r="AU90" s="453">
        <v>50</v>
      </c>
      <c r="AV90" s="88">
        <f t="shared" si="16"/>
        <v>2.5</v>
      </c>
    </row>
    <row r="91" spans="1:48" ht="39.950000000000003" customHeight="1">
      <c r="A91" s="447" t="s">
        <v>237</v>
      </c>
      <c r="B91" s="8"/>
      <c r="C91" s="106" t="s">
        <v>200</v>
      </c>
      <c r="D91" s="810"/>
      <c r="E91" s="810"/>
      <c r="F91" s="477"/>
      <c r="G91" s="810"/>
      <c r="H91" s="810"/>
      <c r="I91" s="477"/>
      <c r="J91" s="810"/>
      <c r="K91" s="810"/>
      <c r="L91" s="477"/>
      <c r="M91" s="810"/>
      <c r="N91" s="810"/>
      <c r="O91" s="477"/>
      <c r="P91" s="810"/>
      <c r="Q91" s="810"/>
      <c r="R91" s="477"/>
      <c r="S91" s="810"/>
      <c r="T91" s="810"/>
      <c r="U91" s="477">
        <f t="shared" si="10"/>
        <v>0</v>
      </c>
      <c r="V91" s="810"/>
      <c r="W91" s="810"/>
      <c r="X91" s="477"/>
      <c r="Y91" s="810"/>
      <c r="Z91" s="810"/>
      <c r="AA91" s="477">
        <f t="shared" si="11"/>
        <v>0</v>
      </c>
      <c r="AB91" s="810"/>
      <c r="AC91" s="810"/>
      <c r="AD91" s="477">
        <f t="shared" si="12"/>
        <v>0</v>
      </c>
      <c r="AE91" s="810"/>
      <c r="AF91" s="810"/>
      <c r="AG91" s="477">
        <f t="shared" si="13"/>
        <v>0</v>
      </c>
      <c r="AH91" s="810"/>
      <c r="AI91" s="810"/>
      <c r="AJ91" s="477"/>
      <c r="AK91" s="810"/>
      <c r="AL91" s="810"/>
      <c r="AM91" s="97">
        <f t="shared" si="14"/>
        <v>0</v>
      </c>
      <c r="AN91" s="95"/>
      <c r="AO91" s="95"/>
      <c r="AP91" s="95"/>
      <c r="AQ91" s="95"/>
      <c r="AR91" s="95"/>
      <c r="AS91" s="95"/>
      <c r="AT91" s="158">
        <f t="shared" si="15"/>
        <v>0</v>
      </c>
      <c r="AU91" s="453">
        <v>675</v>
      </c>
      <c r="AV91" s="88">
        <f t="shared" si="16"/>
        <v>0</v>
      </c>
    </row>
    <row r="92" spans="1:48" ht="39.950000000000003" customHeight="1">
      <c r="A92" s="448" t="s">
        <v>53</v>
      </c>
      <c r="B92" s="5"/>
      <c r="C92" s="106" t="s">
        <v>200</v>
      </c>
      <c r="D92" s="476"/>
      <c r="E92" s="476"/>
      <c r="F92" s="477"/>
      <c r="G92" s="476"/>
      <c r="H92" s="476"/>
      <c r="I92" s="477"/>
      <c r="J92" s="476"/>
      <c r="K92" s="476"/>
      <c r="L92" s="477"/>
      <c r="M92" s="476"/>
      <c r="N92" s="476"/>
      <c r="O92" s="477"/>
      <c r="P92" s="476"/>
      <c r="Q92" s="476"/>
      <c r="R92" s="477"/>
      <c r="S92" s="476">
        <v>1E-3</v>
      </c>
      <c r="T92" s="476">
        <f>S92*S28</f>
        <v>2E-3</v>
      </c>
      <c r="U92" s="477">
        <f t="shared" si="10"/>
        <v>1.1100000000000001</v>
      </c>
      <c r="V92" s="476"/>
      <c r="W92" s="476"/>
      <c r="X92" s="477"/>
      <c r="Y92" s="476"/>
      <c r="Z92" s="476"/>
      <c r="AA92" s="477">
        <f t="shared" si="11"/>
        <v>0</v>
      </c>
      <c r="AB92" s="476"/>
      <c r="AC92" s="476"/>
      <c r="AD92" s="477">
        <f t="shared" si="12"/>
        <v>0</v>
      </c>
      <c r="AE92" s="476"/>
      <c r="AF92" s="476"/>
      <c r="AG92" s="477">
        <f t="shared" si="13"/>
        <v>0</v>
      </c>
      <c r="AH92" s="476"/>
      <c r="AI92" s="476"/>
      <c r="AJ92" s="477"/>
      <c r="AK92" s="476"/>
      <c r="AL92" s="476"/>
      <c r="AM92" s="97">
        <f t="shared" si="14"/>
        <v>0</v>
      </c>
      <c r="AN92" s="94"/>
      <c r="AO92" s="94"/>
      <c r="AP92" s="94"/>
      <c r="AQ92" s="94"/>
      <c r="AR92" s="94"/>
      <c r="AS92" s="94"/>
      <c r="AT92" s="158">
        <f t="shared" si="15"/>
        <v>2E-3</v>
      </c>
      <c r="AU92" s="454">
        <v>555</v>
      </c>
      <c r="AV92" s="88">
        <f t="shared" si="16"/>
        <v>1.1100000000000001</v>
      </c>
    </row>
    <row r="93" spans="1:48" ht="39.950000000000003" customHeight="1">
      <c r="A93" s="448" t="s">
        <v>170</v>
      </c>
      <c r="B93" s="5"/>
      <c r="C93" s="106" t="s">
        <v>200</v>
      </c>
      <c r="D93" s="476"/>
      <c r="E93" s="476"/>
      <c r="F93" s="477"/>
      <c r="G93" s="476"/>
      <c r="H93" s="476"/>
      <c r="I93" s="477"/>
      <c r="J93" s="476"/>
      <c r="K93" s="476"/>
      <c r="L93" s="477"/>
      <c r="M93" s="476"/>
      <c r="N93" s="476"/>
      <c r="O93" s="477"/>
      <c r="P93" s="476">
        <v>2.9999999999999997E-4</v>
      </c>
      <c r="Q93" s="476">
        <f>P93*P28</f>
        <v>5.9999999999999995E-4</v>
      </c>
      <c r="R93" s="477"/>
      <c r="S93" s="476"/>
      <c r="T93" s="476"/>
      <c r="U93" s="477">
        <f t="shared" si="10"/>
        <v>0</v>
      </c>
      <c r="V93" s="476"/>
      <c r="W93" s="476"/>
      <c r="X93" s="477"/>
      <c r="Y93" s="476"/>
      <c r="Z93" s="476"/>
      <c r="AA93" s="477">
        <f t="shared" si="11"/>
        <v>0</v>
      </c>
      <c r="AB93" s="811"/>
      <c r="AC93" s="476">
        <f>AB93*AB28</f>
        <v>0</v>
      </c>
      <c r="AD93" s="477">
        <f t="shared" si="12"/>
        <v>0</v>
      </c>
      <c r="AE93" s="476"/>
      <c r="AF93" s="476"/>
      <c r="AG93" s="477">
        <f t="shared" si="13"/>
        <v>0</v>
      </c>
      <c r="AH93" s="476"/>
      <c r="AI93" s="476"/>
      <c r="AJ93" s="477"/>
      <c r="AK93" s="476"/>
      <c r="AL93" s="476"/>
      <c r="AM93" s="97">
        <f t="shared" si="14"/>
        <v>0</v>
      </c>
      <c r="AN93" s="94"/>
      <c r="AO93" s="94"/>
      <c r="AP93" s="94"/>
      <c r="AQ93" s="94"/>
      <c r="AR93" s="94"/>
      <c r="AS93" s="94"/>
      <c r="AT93" s="812">
        <f t="shared" si="15"/>
        <v>5.9999999999999995E-4</v>
      </c>
      <c r="AU93" s="454">
        <v>18</v>
      </c>
      <c r="AV93" s="96">
        <f t="shared" si="16"/>
        <v>1.0799999999999999E-2</v>
      </c>
    </row>
    <row r="94" spans="1:48" ht="39.950000000000003" customHeight="1">
      <c r="A94" s="448" t="s">
        <v>229</v>
      </c>
      <c r="B94" s="5"/>
      <c r="C94" s="106" t="s">
        <v>200</v>
      </c>
      <c r="D94" s="476"/>
      <c r="E94" s="476"/>
      <c r="F94" s="477"/>
      <c r="G94" s="476"/>
      <c r="H94" s="476"/>
      <c r="I94" s="477"/>
      <c r="J94" s="476"/>
      <c r="K94" s="476"/>
      <c r="L94" s="477"/>
      <c r="M94" s="476"/>
      <c r="N94" s="476"/>
      <c r="O94" s="477"/>
      <c r="P94" s="476"/>
      <c r="Q94" s="476"/>
      <c r="R94" s="477"/>
      <c r="S94" s="476"/>
      <c r="T94" s="476"/>
      <c r="U94" s="477">
        <f t="shared" si="10"/>
        <v>0</v>
      </c>
      <c r="V94" s="476"/>
      <c r="W94" s="476"/>
      <c r="X94" s="477"/>
      <c r="Y94" s="476"/>
      <c r="Z94" s="476"/>
      <c r="AA94" s="477">
        <f t="shared" si="11"/>
        <v>0</v>
      </c>
      <c r="AB94" s="476"/>
      <c r="AC94" s="476"/>
      <c r="AD94" s="477"/>
      <c r="AE94" s="476"/>
      <c r="AF94" s="476"/>
      <c r="AG94" s="477"/>
      <c r="AH94" s="476"/>
      <c r="AI94" s="476"/>
      <c r="AJ94" s="477"/>
      <c r="AK94" s="476"/>
      <c r="AL94" s="476"/>
      <c r="AM94" s="97">
        <f t="shared" si="14"/>
        <v>0</v>
      </c>
      <c r="AN94" s="94"/>
      <c r="AO94" s="94"/>
      <c r="AP94" s="94"/>
      <c r="AQ94" s="94"/>
      <c r="AR94" s="94"/>
      <c r="AS94" s="94"/>
      <c r="AT94" s="327">
        <f t="shared" si="15"/>
        <v>0</v>
      </c>
      <c r="AU94" s="454">
        <v>180</v>
      </c>
      <c r="AV94" s="96">
        <f t="shared" si="16"/>
        <v>0</v>
      </c>
    </row>
    <row r="95" spans="1:48" ht="39.950000000000003" customHeight="1">
      <c r="A95" s="448" t="s">
        <v>224</v>
      </c>
      <c r="B95" s="5"/>
      <c r="C95" s="106" t="s">
        <v>200</v>
      </c>
      <c r="D95" s="476"/>
      <c r="E95" s="476"/>
      <c r="F95" s="477"/>
      <c r="G95" s="476"/>
      <c r="H95" s="476"/>
      <c r="I95" s="477"/>
      <c r="J95" s="476"/>
      <c r="K95" s="476"/>
      <c r="L95" s="477"/>
      <c r="M95" s="476"/>
      <c r="N95" s="476"/>
      <c r="O95" s="477"/>
      <c r="P95" s="476"/>
      <c r="Q95" s="476">
        <f>P95*P28</f>
        <v>0</v>
      </c>
      <c r="R95" s="477"/>
      <c r="S95" s="476"/>
      <c r="T95" s="476"/>
      <c r="U95" s="477">
        <f t="shared" si="10"/>
        <v>0</v>
      </c>
      <c r="V95" s="476"/>
      <c r="W95" s="476"/>
      <c r="X95" s="477"/>
      <c r="Y95" s="476"/>
      <c r="Z95" s="476"/>
      <c r="AA95" s="477">
        <f t="shared" si="11"/>
        <v>0</v>
      </c>
      <c r="AB95" s="476"/>
      <c r="AC95" s="476">
        <f>AB95*AB28</f>
        <v>0</v>
      </c>
      <c r="AD95" s="477"/>
      <c r="AE95" s="476"/>
      <c r="AF95" s="476"/>
      <c r="AG95" s="477"/>
      <c r="AH95" s="476"/>
      <c r="AI95" s="476"/>
      <c r="AJ95" s="477"/>
      <c r="AK95" s="476"/>
      <c r="AL95" s="476"/>
      <c r="AM95" s="97">
        <f t="shared" si="14"/>
        <v>0</v>
      </c>
      <c r="AN95" s="94"/>
      <c r="AO95" s="94"/>
      <c r="AP95" s="94"/>
      <c r="AQ95" s="94"/>
      <c r="AR95" s="94"/>
      <c r="AS95" s="94"/>
      <c r="AT95" s="327">
        <f t="shared" si="15"/>
        <v>0</v>
      </c>
      <c r="AU95" s="454">
        <v>720</v>
      </c>
      <c r="AV95" s="96">
        <f t="shared" si="16"/>
        <v>0</v>
      </c>
    </row>
    <row r="96" spans="1:48" ht="39.950000000000003" customHeight="1">
      <c r="A96" s="448" t="s">
        <v>273</v>
      </c>
      <c r="B96" s="5"/>
      <c r="C96" s="106" t="s">
        <v>200</v>
      </c>
      <c r="D96" s="476"/>
      <c r="E96" s="476"/>
      <c r="F96" s="477"/>
      <c r="G96" s="476"/>
      <c r="H96" s="476"/>
      <c r="I96" s="477"/>
      <c r="J96" s="476"/>
      <c r="K96" s="476"/>
      <c r="L96" s="477"/>
      <c r="M96" s="476"/>
      <c r="N96" s="476"/>
      <c r="O96" s="477"/>
      <c r="P96" s="476"/>
      <c r="Q96" s="476"/>
      <c r="R96" s="477"/>
      <c r="S96" s="476"/>
      <c r="T96" s="476"/>
      <c r="U96" s="477"/>
      <c r="V96" s="476"/>
      <c r="W96" s="476"/>
      <c r="X96" s="477"/>
      <c r="Y96" s="476"/>
      <c r="Z96" s="476"/>
      <c r="AA96" s="477"/>
      <c r="AB96" s="476"/>
      <c r="AC96" s="476"/>
      <c r="AD96" s="477"/>
      <c r="AE96" s="476"/>
      <c r="AF96" s="476"/>
      <c r="AG96" s="477"/>
      <c r="AH96" s="476"/>
      <c r="AI96" s="476"/>
      <c r="AJ96" s="477"/>
      <c r="AK96" s="476"/>
      <c r="AL96" s="476"/>
      <c r="AM96" s="97"/>
      <c r="AN96" s="94"/>
      <c r="AO96" s="94"/>
      <c r="AP96" s="94"/>
      <c r="AQ96" s="94"/>
      <c r="AR96" s="94"/>
      <c r="AS96" s="94"/>
      <c r="AT96" s="160">
        <f t="shared" si="15"/>
        <v>0</v>
      </c>
      <c r="AU96" s="454">
        <v>375</v>
      </c>
      <c r="AV96" s="96">
        <f t="shared" si="16"/>
        <v>0</v>
      </c>
    </row>
    <row r="97" spans="1:48" ht="39.950000000000003" customHeight="1">
      <c r="A97" s="448" t="s">
        <v>225</v>
      </c>
      <c r="B97" s="5"/>
      <c r="C97" s="106" t="s">
        <v>200</v>
      </c>
      <c r="D97" s="476"/>
      <c r="E97" s="476"/>
      <c r="F97" s="477"/>
      <c r="G97" s="476"/>
      <c r="H97" s="476"/>
      <c r="I97" s="477"/>
      <c r="J97" s="476"/>
      <c r="K97" s="476"/>
      <c r="L97" s="477"/>
      <c r="M97" s="476"/>
      <c r="N97" s="476"/>
      <c r="O97" s="477"/>
      <c r="P97" s="476"/>
      <c r="Q97" s="476">
        <f>P97*P28</f>
        <v>0</v>
      </c>
      <c r="R97" s="477"/>
      <c r="S97" s="476"/>
      <c r="T97" s="476"/>
      <c r="U97" s="477"/>
      <c r="V97" s="476"/>
      <c r="W97" s="476"/>
      <c r="X97" s="477"/>
      <c r="Y97" s="476"/>
      <c r="Z97" s="476"/>
      <c r="AA97" s="477"/>
      <c r="AB97" s="476"/>
      <c r="AC97" s="476">
        <f>AB97*AB28</f>
        <v>0</v>
      </c>
      <c r="AD97" s="477"/>
      <c r="AE97" s="476"/>
      <c r="AF97" s="476"/>
      <c r="AG97" s="477"/>
      <c r="AH97" s="476"/>
      <c r="AI97" s="476"/>
      <c r="AJ97" s="477"/>
      <c r="AK97" s="476"/>
      <c r="AL97" s="476"/>
      <c r="AM97" s="97"/>
      <c r="AN97" s="94"/>
      <c r="AO97" s="94"/>
      <c r="AP97" s="94"/>
      <c r="AQ97" s="94"/>
      <c r="AR97" s="94"/>
      <c r="AS97" s="94"/>
      <c r="AT97" s="327">
        <f t="shared" si="15"/>
        <v>0</v>
      </c>
      <c r="AU97" s="454">
        <v>810</v>
      </c>
      <c r="AV97" s="96">
        <f t="shared" si="16"/>
        <v>0</v>
      </c>
    </row>
    <row r="98" spans="1:48" ht="39.950000000000003" customHeight="1">
      <c r="A98" s="448" t="s">
        <v>276</v>
      </c>
      <c r="B98" s="5"/>
      <c r="C98" s="106" t="s">
        <v>200</v>
      </c>
      <c r="D98" s="94"/>
      <c r="E98" s="94"/>
      <c r="F98" s="97"/>
      <c r="G98" s="94"/>
      <c r="H98" s="94"/>
      <c r="I98" s="97"/>
      <c r="J98" s="94"/>
      <c r="K98" s="94"/>
      <c r="L98" s="97"/>
      <c r="M98" s="94"/>
      <c r="N98" s="94"/>
      <c r="O98" s="97"/>
      <c r="P98" s="234"/>
      <c r="Q98" s="234">
        <f>P98*P28</f>
        <v>0</v>
      </c>
      <c r="R98" s="237"/>
      <c r="S98" s="234"/>
      <c r="T98" s="234"/>
      <c r="U98" s="237"/>
      <c r="V98" s="234"/>
      <c r="W98" s="234"/>
      <c r="X98" s="97"/>
      <c r="Y98" s="94"/>
      <c r="Z98" s="94"/>
      <c r="AA98" s="97"/>
      <c r="AB98" s="386"/>
      <c r="AC98" s="386">
        <f>AB98*AB28</f>
        <v>0</v>
      </c>
      <c r="AD98" s="97"/>
      <c r="AE98" s="234"/>
      <c r="AF98" s="234"/>
      <c r="AG98" s="97"/>
      <c r="AH98" s="234"/>
      <c r="AI98" s="234"/>
      <c r="AJ98" s="355"/>
      <c r="AK98" s="358"/>
      <c r="AL98" s="358"/>
      <c r="AM98" s="97"/>
      <c r="AN98" s="94"/>
      <c r="AO98" s="94"/>
      <c r="AP98" s="94"/>
      <c r="AQ98" s="94"/>
      <c r="AR98" s="94"/>
      <c r="AS98" s="94"/>
      <c r="AT98" s="327">
        <f t="shared" si="15"/>
        <v>0</v>
      </c>
      <c r="AU98" s="454">
        <v>225</v>
      </c>
      <c r="AV98" s="96">
        <f t="shared" si="16"/>
        <v>0</v>
      </c>
    </row>
    <row r="99" spans="1:48" ht="39.950000000000003" customHeight="1">
      <c r="A99" s="450"/>
      <c r="B99" s="5"/>
      <c r="C99" s="5"/>
      <c r="D99" s="5"/>
      <c r="E99" s="5"/>
      <c r="F99" s="106" t="e">
        <f>#REF!/D28</f>
        <v>#REF!</v>
      </c>
      <c r="G99" s="106"/>
      <c r="H99" s="106"/>
      <c r="I99" s="106" t="e">
        <f>#REF!/G28</f>
        <v>#REF!</v>
      </c>
      <c r="J99" s="106"/>
      <c r="K99" s="106"/>
      <c r="L99" s="106" t="e">
        <f>#REF!/J28</f>
        <v>#REF!</v>
      </c>
      <c r="M99" s="106"/>
      <c r="N99" s="106"/>
      <c r="O99" s="106" t="e">
        <f>#REF!/M28</f>
        <v>#REF!</v>
      </c>
      <c r="P99" s="94"/>
      <c r="Q99" s="94"/>
      <c r="R99" s="97">
        <f>SUM(R62:R93)+R54</f>
        <v>0</v>
      </c>
      <c r="S99" s="94"/>
      <c r="T99" s="94"/>
      <c r="U99" s="97">
        <f>SUM(U62:U93)+U54</f>
        <v>3.234</v>
      </c>
      <c r="V99" s="94"/>
      <c r="W99" s="94"/>
      <c r="X99" s="106" t="e">
        <f>#REF!/V28</f>
        <v>#REF!</v>
      </c>
      <c r="Y99" s="106"/>
      <c r="Z99" s="106"/>
      <c r="AA99" s="106" t="e">
        <f>#REF!/Y28</f>
        <v>#REF!</v>
      </c>
      <c r="AB99" s="386"/>
      <c r="AC99" s="386"/>
      <c r="AD99" s="106" t="e">
        <f>#REF!/AB28</f>
        <v>#REF!</v>
      </c>
      <c r="AE99" s="106"/>
      <c r="AF99" s="106"/>
      <c r="AG99" s="94" t="e">
        <f>#REF!/AE28</f>
        <v>#REF!</v>
      </c>
      <c r="AH99" s="106"/>
      <c r="AI99" s="106"/>
      <c r="AJ99" s="94" t="e">
        <f>#REF!/AH28</f>
        <v>#REF!</v>
      </c>
      <c r="AK99" s="106"/>
      <c r="AL99" s="106"/>
      <c r="AM99" s="106" t="e">
        <f>#REF!/AK28</f>
        <v>#REF!</v>
      </c>
      <c r="AN99" s="106"/>
      <c r="AO99" s="106"/>
      <c r="AP99" s="106"/>
      <c r="AQ99" s="5"/>
      <c r="AR99" s="5"/>
      <c r="AS99" s="5"/>
      <c r="AT99" s="96"/>
      <c r="AU99" s="454"/>
      <c r="AV99" s="132">
        <f>SUM(AV30:AV98)</f>
        <v>32.191800000000008</v>
      </c>
    </row>
    <row r="100" spans="1:48" ht="20.25">
      <c r="P100" s="106"/>
      <c r="Q100" s="106"/>
      <c r="R100" s="94">
        <f>R99/P28</f>
        <v>0</v>
      </c>
      <c r="S100" s="106"/>
      <c r="T100" s="106"/>
      <c r="U100" s="94">
        <f>U99/S28</f>
        <v>1.617</v>
      </c>
      <c r="V100" s="106"/>
      <c r="W100" s="106"/>
      <c r="AM100" s="109"/>
      <c r="AU100" s="89"/>
    </row>
    <row r="101" spans="1:48" ht="33">
      <c r="A101" s="243" t="s">
        <v>74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44"/>
      <c r="Z101" s="243" t="s">
        <v>291</v>
      </c>
      <c r="AA101" s="245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</row>
    <row r="102" spans="1:48" ht="33">
      <c r="A102" s="243" t="s">
        <v>73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44"/>
      <c r="Z102" s="243" t="s">
        <v>54</v>
      </c>
      <c r="AA102" s="245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</row>
    <row r="103" spans="1:48" ht="33">
      <c r="A103" s="243" t="s">
        <v>328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44"/>
      <c r="Z103" s="243" t="s">
        <v>292</v>
      </c>
      <c r="AA103" s="245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</row>
    <row r="104" spans="1:48" ht="33">
      <c r="A104" s="243" t="s">
        <v>58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44"/>
      <c r="Z104" s="243" t="s">
        <v>54</v>
      </c>
      <c r="AA104" s="245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</row>
    <row r="105" spans="1:48" ht="33">
      <c r="A105" s="244" t="s">
        <v>290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</row>
    <row r="106" spans="1:48" ht="18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U106" s="10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8"/>
    </row>
  </sheetData>
  <mergeCells count="110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E29:AF29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topLeftCell="A19" zoomScale="30" zoomScaleNormal="30" zoomScaleSheetLayoutView="20" workbookViewId="0">
      <selection activeCell="P45" sqref="P45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21" customWidth="1"/>
    <col min="5" max="5" width="27.710937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20.8554687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22.42578125" customWidth="1"/>
    <col min="23" max="23" width="19.140625" customWidth="1"/>
    <col min="24" max="24" width="9.140625" hidden="1" customWidth="1"/>
    <col min="25" max="25" width="24.28515625" customWidth="1"/>
    <col min="26" max="26" width="24.1406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7.140625" customWidth="1"/>
    <col min="38" max="38" width="13.140625" customWidth="1"/>
    <col min="39" max="39" width="0" hidden="1" customWidth="1"/>
    <col min="40" max="40" width="9" customWidth="1"/>
    <col min="41" max="41" width="8.140625" customWidth="1"/>
    <col min="46" max="47" width="27.85546875" customWidth="1"/>
    <col min="48" max="48" width="27.7109375" customWidth="1"/>
  </cols>
  <sheetData>
    <row r="1" spans="1:48" ht="33">
      <c r="A1" s="246" t="s">
        <v>1</v>
      </c>
      <c r="B1" s="246"/>
      <c r="C1" s="246"/>
      <c r="D1" s="246"/>
      <c r="E1" s="246"/>
      <c r="F1" s="246"/>
      <c r="G1" s="246"/>
      <c r="H1" s="246"/>
      <c r="I1" s="228"/>
      <c r="J1" s="228"/>
      <c r="K1" s="228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46" t="s">
        <v>215</v>
      </c>
      <c r="B2" s="246"/>
      <c r="C2" s="246"/>
      <c r="D2" s="246"/>
      <c r="E2" s="246"/>
      <c r="F2" s="246"/>
      <c r="G2" s="246"/>
      <c r="H2" s="246"/>
      <c r="I2" s="228"/>
      <c r="J2" s="228"/>
      <c r="K2" s="228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45" t="s">
        <v>2</v>
      </c>
      <c r="B3" s="246"/>
      <c r="C3" s="246"/>
      <c r="D3" s="246"/>
      <c r="E3" s="246"/>
      <c r="F3" s="246"/>
      <c r="G3" s="247"/>
      <c r="H3" s="246"/>
      <c r="I3" s="228"/>
      <c r="J3" s="228"/>
      <c r="K3" s="228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0"/>
      <c r="AC3" s="249" t="s">
        <v>296</v>
      </c>
      <c r="AD3" s="249"/>
      <c r="AE3" s="250"/>
      <c r="AF3" s="251"/>
      <c r="AG3" s="251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3"/>
      <c r="AS3" s="254"/>
      <c r="AT3" s="254"/>
      <c r="AU3" s="43"/>
      <c r="AV3" s="41"/>
    </row>
    <row r="4" spans="1:48" ht="33">
      <c r="A4" s="248" t="s">
        <v>323</v>
      </c>
      <c r="B4" s="248"/>
      <c r="C4" s="248"/>
      <c r="D4" s="248"/>
      <c r="E4" s="248"/>
      <c r="F4" s="248"/>
      <c r="G4" s="248"/>
      <c r="H4" s="248"/>
      <c r="I4" s="230"/>
      <c r="J4" s="230"/>
      <c r="K4" s="230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79"/>
      <c r="AS4" s="79"/>
      <c r="AT4" s="80"/>
      <c r="AU4" s="40"/>
      <c r="AV4" s="41"/>
    </row>
    <row r="5" spans="1:48" ht="33.75" thickBot="1">
      <c r="A5" s="248"/>
      <c r="B5" s="248"/>
      <c r="C5" s="248"/>
      <c r="D5" s="248"/>
      <c r="E5" s="248"/>
      <c r="F5" s="248"/>
      <c r="G5" s="248"/>
      <c r="H5" s="24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19" t="s">
        <v>64</v>
      </c>
      <c r="B6" s="719"/>
      <c r="C6" s="719"/>
      <c r="D6" s="720"/>
      <c r="E6" s="721" t="s">
        <v>56</v>
      </c>
      <c r="F6" s="719"/>
      <c r="G6" s="719"/>
      <c r="H6" s="720"/>
      <c r="I6" s="192"/>
      <c r="J6" s="721" t="s">
        <v>89</v>
      </c>
      <c r="K6" s="719"/>
      <c r="L6" s="719"/>
      <c r="M6" s="720"/>
      <c r="N6" s="721" t="s">
        <v>87</v>
      </c>
      <c r="O6" s="719"/>
      <c r="P6" s="719"/>
      <c r="Q6" s="720"/>
      <c r="R6" s="192"/>
      <c r="S6" s="193"/>
      <c r="T6" s="194"/>
      <c r="U6" s="194"/>
      <c r="V6" s="195"/>
      <c r="W6" s="193"/>
      <c r="X6" s="194"/>
      <c r="Y6" s="195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722" t="s">
        <v>65</v>
      </c>
      <c r="B7" s="722"/>
      <c r="C7" s="722"/>
      <c r="D7" s="723"/>
      <c r="E7" s="716" t="s">
        <v>55</v>
      </c>
      <c r="F7" s="717"/>
      <c r="G7" s="717"/>
      <c r="H7" s="718"/>
      <c r="I7" s="83"/>
      <c r="J7" s="716" t="s">
        <v>12</v>
      </c>
      <c r="K7" s="717"/>
      <c r="L7" s="717"/>
      <c r="M7" s="718"/>
      <c r="N7" s="716" t="s">
        <v>15</v>
      </c>
      <c r="O7" s="717"/>
      <c r="P7" s="717"/>
      <c r="Q7" s="718"/>
      <c r="R7" s="83"/>
      <c r="S7" s="716" t="s">
        <v>14</v>
      </c>
      <c r="T7" s="717"/>
      <c r="U7" s="717"/>
      <c r="V7" s="718"/>
      <c r="W7" s="716" t="s">
        <v>84</v>
      </c>
      <c r="X7" s="717"/>
      <c r="Y7" s="718"/>
      <c r="Z7" s="91"/>
      <c r="AA7" s="91"/>
      <c r="AB7" s="230" t="s">
        <v>203</v>
      </c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9" t="s">
        <v>211</v>
      </c>
      <c r="AP7" s="229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196" t="s">
        <v>66</v>
      </c>
      <c r="B8" s="721" t="s">
        <v>68</v>
      </c>
      <c r="C8" s="719"/>
      <c r="D8" s="720"/>
      <c r="E8" s="716" t="s">
        <v>60</v>
      </c>
      <c r="F8" s="717"/>
      <c r="G8" s="717"/>
      <c r="H8" s="718"/>
      <c r="I8" s="83"/>
      <c r="J8" s="716" t="s">
        <v>71</v>
      </c>
      <c r="K8" s="717"/>
      <c r="L8" s="717"/>
      <c r="M8" s="718"/>
      <c r="N8" s="716" t="s">
        <v>88</v>
      </c>
      <c r="O8" s="717"/>
      <c r="P8" s="717"/>
      <c r="Q8" s="718"/>
      <c r="R8" s="83"/>
      <c r="S8" s="716" t="s">
        <v>61</v>
      </c>
      <c r="T8" s="717"/>
      <c r="U8" s="717"/>
      <c r="V8" s="718"/>
      <c r="W8" s="716" t="s">
        <v>85</v>
      </c>
      <c r="X8" s="717"/>
      <c r="Y8" s="718"/>
      <c r="Z8" s="91"/>
      <c r="AA8" s="91"/>
      <c r="AB8" s="230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84"/>
      <c r="AR8" s="84"/>
      <c r="AS8" s="84"/>
      <c r="AT8" s="48"/>
      <c r="AU8" s="41"/>
      <c r="AV8" s="41"/>
    </row>
    <row r="9" spans="1:48" ht="27">
      <c r="A9" s="197" t="s">
        <v>67</v>
      </c>
      <c r="B9" s="716" t="s">
        <v>69</v>
      </c>
      <c r="C9" s="717"/>
      <c r="D9" s="718"/>
      <c r="E9" s="716" t="s">
        <v>59</v>
      </c>
      <c r="F9" s="717"/>
      <c r="G9" s="717"/>
      <c r="H9" s="718"/>
      <c r="I9" s="83"/>
      <c r="J9" s="716" t="s">
        <v>13</v>
      </c>
      <c r="K9" s="717"/>
      <c r="L9" s="717"/>
      <c r="M9" s="718"/>
      <c r="N9" s="716" t="s">
        <v>59</v>
      </c>
      <c r="O9" s="717"/>
      <c r="P9" s="717"/>
      <c r="Q9" s="718"/>
      <c r="R9" s="83"/>
      <c r="S9" s="198"/>
      <c r="T9" s="81" t="s">
        <v>59</v>
      </c>
      <c r="U9" s="81"/>
      <c r="V9" s="81"/>
      <c r="W9" s="716" t="s">
        <v>86</v>
      </c>
      <c r="X9" s="717"/>
      <c r="Y9" s="718"/>
      <c r="Z9" s="91"/>
      <c r="AA9" s="91"/>
      <c r="AB9" s="230"/>
      <c r="AC9" s="227"/>
      <c r="AD9" s="227"/>
      <c r="AE9" s="227"/>
      <c r="AF9" s="230" t="s">
        <v>321</v>
      </c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6"/>
      <c r="AR9" s="6"/>
      <c r="AS9" s="6" t="s">
        <v>80</v>
      </c>
      <c r="AT9" s="215" t="s">
        <v>322</v>
      </c>
      <c r="AU9" s="41"/>
      <c r="AV9" s="41"/>
    </row>
    <row r="10" spans="1:48" ht="27">
      <c r="A10" s="199"/>
      <c r="B10" s="727" t="s">
        <v>70</v>
      </c>
      <c r="C10" s="722"/>
      <c r="D10" s="723"/>
      <c r="E10" s="200"/>
      <c r="F10" s="200"/>
      <c r="G10" s="81"/>
      <c r="H10" s="201"/>
      <c r="I10" s="202"/>
      <c r="J10" s="81"/>
      <c r="K10" s="81"/>
      <c r="L10" s="81"/>
      <c r="M10" s="201"/>
      <c r="N10" s="727"/>
      <c r="O10" s="722"/>
      <c r="P10" s="722"/>
      <c r="Q10" s="723"/>
      <c r="R10" s="83"/>
      <c r="S10" s="198"/>
      <c r="T10" s="81"/>
      <c r="U10" s="81"/>
      <c r="V10" s="81"/>
      <c r="W10" s="198"/>
      <c r="X10" s="81"/>
      <c r="Y10" s="199"/>
      <c r="Z10" s="58"/>
      <c r="AA10" s="58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84"/>
      <c r="AR10" s="84"/>
      <c r="AS10" s="84"/>
      <c r="AT10" s="50"/>
      <c r="AU10" s="40"/>
      <c r="AV10" s="40"/>
    </row>
    <row r="11" spans="1:48" ht="27.75" thickBot="1">
      <c r="A11" s="203">
        <v>1</v>
      </c>
      <c r="B11" s="204"/>
      <c r="C11" s="205">
        <v>2</v>
      </c>
      <c r="D11" s="206"/>
      <c r="E11" s="207"/>
      <c r="F11" s="207"/>
      <c r="G11" s="207">
        <v>3</v>
      </c>
      <c r="H11" s="208"/>
      <c r="I11" s="207"/>
      <c r="J11" s="207"/>
      <c r="K11" s="207">
        <v>4</v>
      </c>
      <c r="L11" s="207"/>
      <c r="M11" s="208"/>
      <c r="N11" s="207"/>
      <c r="O11" s="207"/>
      <c r="P11" s="207">
        <v>5</v>
      </c>
      <c r="Q11" s="208"/>
      <c r="R11" s="207"/>
      <c r="S11" s="209"/>
      <c r="T11" s="207">
        <v>6</v>
      </c>
      <c r="U11" s="207"/>
      <c r="V11" s="207"/>
      <c r="W11" s="724">
        <v>7</v>
      </c>
      <c r="X11" s="725"/>
      <c r="Y11" s="726"/>
      <c r="Z11" s="91"/>
      <c r="AA11" s="91"/>
      <c r="AB11" s="230"/>
      <c r="AC11" s="230" t="s">
        <v>90</v>
      </c>
      <c r="AD11" s="230"/>
      <c r="AE11" s="230"/>
      <c r="AF11" s="228"/>
      <c r="AG11" s="228"/>
      <c r="AH11" s="230"/>
      <c r="AI11" s="230"/>
      <c r="AJ11" s="230"/>
      <c r="AK11" s="230"/>
      <c r="AL11" s="230"/>
      <c r="AM11" s="230"/>
      <c r="AN11" s="230"/>
      <c r="AO11" s="230"/>
      <c r="AP11" s="230"/>
      <c r="AQ11" s="6"/>
      <c r="AR11" s="6" t="s">
        <v>82</v>
      </c>
      <c r="AS11" s="84"/>
      <c r="AT11" s="215" t="s">
        <v>92</v>
      </c>
      <c r="AU11" s="41"/>
      <c r="AV11" s="41"/>
    </row>
    <row r="12" spans="1:48" ht="34.5" thickBot="1">
      <c r="A12" s="51"/>
      <c r="B12" s="740"/>
      <c r="C12" s="741"/>
      <c r="D12" s="742"/>
      <c r="E12" s="743">
        <v>42.14</v>
      </c>
      <c r="F12" s="744"/>
      <c r="G12" s="744"/>
      <c r="H12" s="745"/>
      <c r="I12" s="362"/>
      <c r="J12" s="743" t="s">
        <v>236</v>
      </c>
      <c r="K12" s="744"/>
      <c r="L12" s="256"/>
      <c r="M12" s="257">
        <v>13</v>
      </c>
      <c r="N12" s="746">
        <f>M12*E12</f>
        <v>547.82000000000005</v>
      </c>
      <c r="O12" s="747"/>
      <c r="P12" s="747"/>
      <c r="Q12" s="748"/>
      <c r="R12" s="255"/>
      <c r="S12" s="743">
        <f>Лист2!F51</f>
        <v>0</v>
      </c>
      <c r="T12" s="744"/>
      <c r="U12" s="744"/>
      <c r="V12" s="745"/>
      <c r="W12" s="749"/>
      <c r="X12" s="750"/>
      <c r="Y12" s="751"/>
      <c r="Z12" s="91"/>
      <c r="AA12" s="91"/>
      <c r="AB12" s="230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84"/>
      <c r="AR12" s="84"/>
      <c r="AS12" s="84"/>
      <c r="AT12" s="48"/>
      <c r="AU12" s="41"/>
      <c r="AV12" s="41"/>
    </row>
    <row r="13" spans="1:48" ht="34.5" thickBot="1">
      <c r="A13" s="52"/>
      <c r="B13" s="752"/>
      <c r="C13" s="753"/>
      <c r="D13" s="754"/>
      <c r="E13" s="755">
        <v>57.86</v>
      </c>
      <c r="F13" s="756"/>
      <c r="G13" s="756"/>
      <c r="H13" s="757"/>
      <c r="I13" s="363"/>
      <c r="J13" s="755" t="s">
        <v>235</v>
      </c>
      <c r="K13" s="756"/>
      <c r="L13" s="258"/>
      <c r="M13" s="259">
        <v>13</v>
      </c>
      <c r="N13" s="746">
        <f>M13*E13</f>
        <v>752.18</v>
      </c>
      <c r="O13" s="747"/>
      <c r="P13" s="747"/>
      <c r="Q13" s="748"/>
      <c r="R13" s="260"/>
      <c r="S13" s="755">
        <f>Лист2!F53</f>
        <v>0</v>
      </c>
      <c r="T13" s="756"/>
      <c r="U13" s="756"/>
      <c r="V13" s="757"/>
      <c r="W13" s="761"/>
      <c r="X13" s="762"/>
      <c r="Y13" s="764"/>
      <c r="Z13" s="91"/>
      <c r="AA13" s="91"/>
      <c r="AB13" s="230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40"/>
      <c r="AR13" s="40"/>
      <c r="AS13" s="40"/>
      <c r="AT13" s="48"/>
      <c r="AU13" s="41"/>
      <c r="AV13" s="41"/>
    </row>
    <row r="14" spans="1:48" ht="33.75">
      <c r="A14" s="53"/>
      <c r="B14" s="752"/>
      <c r="C14" s="753"/>
      <c r="D14" s="754"/>
      <c r="E14" s="755"/>
      <c r="F14" s="756"/>
      <c r="G14" s="756"/>
      <c r="H14" s="757"/>
      <c r="I14" s="258"/>
      <c r="J14" s="755"/>
      <c r="K14" s="756"/>
      <c r="L14" s="261"/>
      <c r="M14" s="262"/>
      <c r="N14" s="743"/>
      <c r="O14" s="744"/>
      <c r="P14" s="744"/>
      <c r="Q14" s="745"/>
      <c r="R14" s="260"/>
      <c r="S14" s="758"/>
      <c r="T14" s="759"/>
      <c r="U14" s="759"/>
      <c r="V14" s="760"/>
      <c r="W14" s="761"/>
      <c r="X14" s="762"/>
      <c r="Y14" s="763"/>
      <c r="Z14" s="91"/>
      <c r="AA14" s="91"/>
      <c r="AB14" s="230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40"/>
      <c r="AR14" s="40"/>
      <c r="AS14" s="40"/>
      <c r="AT14" s="48"/>
      <c r="AU14" s="41"/>
      <c r="AV14" s="41"/>
    </row>
    <row r="15" spans="1:48" ht="33.75">
      <c r="A15" s="54"/>
      <c r="B15" s="752"/>
      <c r="C15" s="753"/>
      <c r="D15" s="754"/>
      <c r="E15" s="755"/>
      <c r="F15" s="756"/>
      <c r="G15" s="756"/>
      <c r="H15" s="757"/>
      <c r="I15" s="263"/>
      <c r="J15" s="755"/>
      <c r="K15" s="756"/>
      <c r="L15" s="258"/>
      <c r="M15" s="259"/>
      <c r="N15" s="755"/>
      <c r="O15" s="756"/>
      <c r="P15" s="756"/>
      <c r="Q15" s="756"/>
      <c r="R15" s="263"/>
      <c r="S15" s="758"/>
      <c r="T15" s="759"/>
      <c r="U15" s="759"/>
      <c r="V15" s="760"/>
      <c r="W15" s="761"/>
      <c r="X15" s="762"/>
      <c r="Y15" s="763"/>
      <c r="Z15" s="91"/>
      <c r="AA15" s="91"/>
      <c r="AB15" s="230"/>
      <c r="AC15" s="230" t="s">
        <v>91</v>
      </c>
      <c r="AD15" s="230"/>
      <c r="AE15" s="230"/>
      <c r="AF15" s="228"/>
      <c r="AG15" s="228"/>
      <c r="AH15" s="230"/>
      <c r="AI15" s="230"/>
      <c r="AJ15" s="230"/>
      <c r="AK15" s="230"/>
      <c r="AL15" s="230"/>
      <c r="AM15" s="230"/>
      <c r="AN15" s="230"/>
      <c r="AO15" s="230"/>
      <c r="AP15" s="230"/>
      <c r="AQ15" s="41"/>
      <c r="AR15" s="55"/>
      <c r="AS15" s="40"/>
      <c r="AT15" s="49"/>
      <c r="AU15" s="41"/>
      <c r="AV15" s="41"/>
    </row>
    <row r="16" spans="1:48" ht="33.75">
      <c r="A16" s="54"/>
      <c r="B16" s="752"/>
      <c r="C16" s="753"/>
      <c r="D16" s="754"/>
      <c r="E16" s="755"/>
      <c r="F16" s="756"/>
      <c r="G16" s="756"/>
      <c r="H16" s="757"/>
      <c r="I16" s="263"/>
      <c r="J16" s="755"/>
      <c r="K16" s="756"/>
      <c r="L16" s="258"/>
      <c r="M16" s="259"/>
      <c r="N16" s="755"/>
      <c r="O16" s="756"/>
      <c r="P16" s="756"/>
      <c r="Q16" s="756"/>
      <c r="R16" s="263"/>
      <c r="S16" s="755"/>
      <c r="T16" s="756"/>
      <c r="U16" s="756"/>
      <c r="V16" s="757"/>
      <c r="W16" s="761"/>
      <c r="X16" s="762"/>
      <c r="Y16" s="763"/>
      <c r="Z16" s="91"/>
      <c r="AA16" s="91"/>
      <c r="AB16" s="230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40"/>
      <c r="AR16" s="40"/>
      <c r="AS16" s="40"/>
      <c r="AT16" s="48"/>
      <c r="AU16" s="41"/>
      <c r="AV16" s="41"/>
    </row>
    <row r="17" spans="1:48" ht="34.5" thickBot="1">
      <c r="A17" s="56"/>
      <c r="B17" s="771"/>
      <c r="C17" s="772"/>
      <c r="D17" s="773"/>
      <c r="E17" s="774"/>
      <c r="F17" s="775"/>
      <c r="G17" s="775"/>
      <c r="H17" s="776"/>
      <c r="I17" s="264"/>
      <c r="J17" s="774" t="s">
        <v>104</v>
      </c>
      <c r="K17" s="775"/>
      <c r="L17" s="261"/>
      <c r="M17" s="262">
        <f>M12+M13+M14</f>
        <v>26</v>
      </c>
      <c r="N17" s="755"/>
      <c r="O17" s="756"/>
      <c r="P17" s="756"/>
      <c r="Q17" s="756"/>
      <c r="R17" s="265"/>
      <c r="S17" s="758">
        <f>Лист2!F52+Лист2!F54</f>
        <v>0</v>
      </c>
      <c r="T17" s="759"/>
      <c r="U17" s="759"/>
      <c r="V17" s="760"/>
      <c r="W17" s="761"/>
      <c r="X17" s="762"/>
      <c r="Y17" s="763"/>
      <c r="Z17" s="91"/>
      <c r="AA17" s="91"/>
      <c r="AB17" s="230"/>
      <c r="AC17" s="230" t="s">
        <v>297</v>
      </c>
      <c r="AD17" s="230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65"/>
      <c r="F18" s="265"/>
      <c r="G18" s="265"/>
      <c r="H18" s="265"/>
      <c r="I18" s="265"/>
      <c r="J18" s="265"/>
      <c r="K18" s="265" t="s">
        <v>93</v>
      </c>
      <c r="L18" s="265"/>
      <c r="M18" s="266">
        <f>M15+M16+M17</f>
        <v>26</v>
      </c>
      <c r="N18" s="774">
        <f>SUM(N12:Q17)</f>
        <v>1300</v>
      </c>
      <c r="O18" s="775"/>
      <c r="P18" s="775"/>
      <c r="Q18" s="776"/>
      <c r="R18" s="267"/>
      <c r="S18" s="777">
        <f>AV99</f>
        <v>1607.9641500000002</v>
      </c>
      <c r="T18" s="778"/>
      <c r="U18" s="778"/>
      <c r="V18" s="779"/>
      <c r="W18" s="780"/>
      <c r="X18" s="781"/>
      <c r="Y18" s="782"/>
      <c r="Z18" s="91"/>
      <c r="AA18" s="91"/>
      <c r="AB18" s="230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230"/>
      <c r="AC19" s="230"/>
      <c r="AD19" s="230"/>
      <c r="AE19" s="230"/>
      <c r="AF19" s="228"/>
      <c r="AG19" s="228"/>
      <c r="AH19" s="230"/>
      <c r="AI19" s="230"/>
      <c r="AJ19" s="230"/>
      <c r="AK19" s="230"/>
      <c r="AL19" s="230"/>
      <c r="AM19" s="230"/>
      <c r="AN19" s="230"/>
      <c r="AO19" s="230"/>
      <c r="AP19" s="230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31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11"/>
      <c r="AR20" s="11"/>
      <c r="AS20" s="21"/>
      <c r="AT20" s="493" t="s">
        <v>8</v>
      </c>
      <c r="AU20" s="494"/>
      <c r="AV20" s="6"/>
    </row>
    <row r="21" spans="1:48" ht="14.25">
      <c r="A21" s="12"/>
      <c r="B21" s="14"/>
      <c r="C21" s="4" t="s">
        <v>76</v>
      </c>
      <c r="D21" s="765" t="s">
        <v>18</v>
      </c>
      <c r="E21" s="766"/>
      <c r="F21" s="766"/>
      <c r="G21" s="766"/>
      <c r="H21" s="766"/>
      <c r="I21" s="766"/>
      <c r="J21" s="766"/>
      <c r="K21" s="766"/>
      <c r="L21" s="766"/>
      <c r="M21" s="766"/>
      <c r="N21" s="767"/>
      <c r="O21" s="219"/>
      <c r="P21" s="765" t="s">
        <v>19</v>
      </c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7"/>
      <c r="AC21" s="765" t="s">
        <v>20</v>
      </c>
      <c r="AD21" s="766"/>
      <c r="AE21" s="766"/>
      <c r="AF21" s="766"/>
      <c r="AG21" s="766"/>
      <c r="AH21" s="767"/>
      <c r="AI21" s="765" t="s">
        <v>21</v>
      </c>
      <c r="AJ21" s="766"/>
      <c r="AK21" s="766"/>
      <c r="AL21" s="766"/>
      <c r="AM21" s="766"/>
      <c r="AN21" s="766"/>
      <c r="AO21" s="767"/>
      <c r="AP21" s="220" t="s">
        <v>63</v>
      </c>
      <c r="AQ21" s="221"/>
      <c r="AR21" s="221"/>
      <c r="AS21" s="222"/>
      <c r="AT21" s="552" t="s">
        <v>3</v>
      </c>
      <c r="AU21" s="553"/>
      <c r="AV21" s="6"/>
    </row>
    <row r="22" spans="1:48" ht="14.25">
      <c r="A22" s="1"/>
      <c r="B22" s="4"/>
      <c r="C22" s="4" t="s">
        <v>75</v>
      </c>
      <c r="D22" s="768"/>
      <c r="E22" s="769"/>
      <c r="F22" s="769"/>
      <c r="G22" s="769"/>
      <c r="H22" s="769"/>
      <c r="I22" s="769"/>
      <c r="J22" s="769"/>
      <c r="K22" s="769"/>
      <c r="L22" s="769"/>
      <c r="M22" s="769"/>
      <c r="N22" s="770"/>
      <c r="O22" s="223"/>
      <c r="P22" s="768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70"/>
      <c r="AC22" s="768"/>
      <c r="AD22" s="769"/>
      <c r="AE22" s="769"/>
      <c r="AF22" s="769"/>
      <c r="AG22" s="769"/>
      <c r="AH22" s="770"/>
      <c r="AI22" s="768"/>
      <c r="AJ22" s="769"/>
      <c r="AK22" s="769"/>
      <c r="AL22" s="769"/>
      <c r="AM22" s="769"/>
      <c r="AN22" s="769"/>
      <c r="AO22" s="770"/>
      <c r="AP22" s="224" t="s">
        <v>17</v>
      </c>
      <c r="AQ22" s="225"/>
      <c r="AR22" s="225"/>
      <c r="AS22" s="226"/>
      <c r="AT22" s="554" t="s">
        <v>57</v>
      </c>
      <c r="AU22" s="555"/>
      <c r="AV22" s="7"/>
    </row>
    <row r="23" spans="1:48" ht="33.75" customHeight="1">
      <c r="A23" s="218" t="s">
        <v>78</v>
      </c>
      <c r="B23" s="4" t="s">
        <v>79</v>
      </c>
      <c r="C23" s="4" t="s">
        <v>9</v>
      </c>
      <c r="D23" s="734"/>
      <c r="E23" s="735"/>
      <c r="F23" s="335"/>
      <c r="G23" s="734"/>
      <c r="H23" s="735"/>
      <c r="I23" s="335"/>
      <c r="J23" s="734"/>
      <c r="K23" s="735"/>
      <c r="L23" s="335"/>
      <c r="M23" s="734"/>
      <c r="N23" s="735"/>
      <c r="O23" s="335"/>
      <c r="P23" s="734" t="s">
        <v>316</v>
      </c>
      <c r="Q23" s="735"/>
      <c r="R23" s="478"/>
      <c r="S23" s="734" t="s">
        <v>204</v>
      </c>
      <c r="T23" s="735"/>
      <c r="U23" s="335"/>
      <c r="V23" s="734" t="s">
        <v>317</v>
      </c>
      <c r="W23" s="735"/>
      <c r="X23" s="335"/>
      <c r="Y23" s="734"/>
      <c r="Z23" s="735"/>
      <c r="AA23" s="335"/>
      <c r="AB23" s="734"/>
      <c r="AC23" s="735"/>
      <c r="AD23" s="335"/>
      <c r="AE23" s="734" t="s">
        <v>307</v>
      </c>
      <c r="AF23" s="735"/>
      <c r="AG23" s="335"/>
      <c r="AH23" s="734" t="s">
        <v>309</v>
      </c>
      <c r="AI23" s="735"/>
      <c r="AJ23" s="335"/>
      <c r="AK23" s="734" t="s">
        <v>271</v>
      </c>
      <c r="AL23" s="735"/>
      <c r="AM23" s="335"/>
      <c r="AN23" s="734" t="s">
        <v>318</v>
      </c>
      <c r="AO23" s="735"/>
      <c r="AP23" s="734"/>
      <c r="AQ23" s="735"/>
      <c r="AR23" s="783"/>
      <c r="AS23" s="784"/>
      <c r="AT23" s="18"/>
      <c r="AU23" s="174"/>
      <c r="AV23" s="18"/>
    </row>
    <row r="24" spans="1:48" ht="32.25" customHeight="1">
      <c r="A24" s="1"/>
      <c r="B24" s="4"/>
      <c r="C24" s="4" t="s">
        <v>10</v>
      </c>
      <c r="D24" s="736"/>
      <c r="E24" s="737"/>
      <c r="F24" s="336"/>
      <c r="G24" s="736"/>
      <c r="H24" s="737"/>
      <c r="I24" s="336"/>
      <c r="J24" s="736"/>
      <c r="K24" s="737"/>
      <c r="L24" s="336"/>
      <c r="M24" s="736"/>
      <c r="N24" s="737"/>
      <c r="O24" s="336"/>
      <c r="P24" s="736"/>
      <c r="Q24" s="737"/>
      <c r="R24" s="479"/>
      <c r="S24" s="736"/>
      <c r="T24" s="737"/>
      <c r="U24" s="336"/>
      <c r="V24" s="736"/>
      <c r="W24" s="737"/>
      <c r="X24" s="336"/>
      <c r="Y24" s="736"/>
      <c r="Z24" s="737"/>
      <c r="AA24" s="336"/>
      <c r="AB24" s="736"/>
      <c r="AC24" s="737"/>
      <c r="AD24" s="336"/>
      <c r="AE24" s="736"/>
      <c r="AF24" s="737"/>
      <c r="AG24" s="336"/>
      <c r="AH24" s="736"/>
      <c r="AI24" s="737"/>
      <c r="AJ24" s="336"/>
      <c r="AK24" s="736"/>
      <c r="AL24" s="737"/>
      <c r="AM24" s="336"/>
      <c r="AN24" s="736"/>
      <c r="AO24" s="737"/>
      <c r="AP24" s="736"/>
      <c r="AQ24" s="737"/>
      <c r="AR24" s="785"/>
      <c r="AS24" s="786"/>
      <c r="AT24" s="14" t="s">
        <v>6</v>
      </c>
      <c r="AU24" s="4" t="s">
        <v>4</v>
      </c>
      <c r="AV24" s="4"/>
    </row>
    <row r="25" spans="1:48" ht="33.75" customHeight="1">
      <c r="A25" s="2"/>
      <c r="B25" s="3"/>
      <c r="C25" s="3"/>
      <c r="D25" s="738"/>
      <c r="E25" s="739"/>
      <c r="F25" s="337"/>
      <c r="G25" s="738"/>
      <c r="H25" s="739"/>
      <c r="I25" s="337"/>
      <c r="J25" s="738"/>
      <c r="K25" s="739"/>
      <c r="L25" s="337"/>
      <c r="M25" s="738"/>
      <c r="N25" s="739"/>
      <c r="O25" s="337"/>
      <c r="P25" s="738"/>
      <c r="Q25" s="739"/>
      <c r="R25" s="480"/>
      <c r="S25" s="738"/>
      <c r="T25" s="739"/>
      <c r="U25" s="337"/>
      <c r="V25" s="738"/>
      <c r="W25" s="739"/>
      <c r="X25" s="337"/>
      <c r="Y25" s="738"/>
      <c r="Z25" s="739"/>
      <c r="AA25" s="337"/>
      <c r="AB25" s="738"/>
      <c r="AC25" s="739"/>
      <c r="AD25" s="337"/>
      <c r="AE25" s="738"/>
      <c r="AF25" s="739"/>
      <c r="AG25" s="337"/>
      <c r="AH25" s="738"/>
      <c r="AI25" s="739"/>
      <c r="AJ25" s="337"/>
      <c r="AK25" s="738"/>
      <c r="AL25" s="739"/>
      <c r="AM25" s="337"/>
      <c r="AN25" s="738"/>
      <c r="AO25" s="739"/>
      <c r="AP25" s="738"/>
      <c r="AQ25" s="739"/>
      <c r="AR25" s="787"/>
      <c r="AS25" s="788"/>
      <c r="AT25" s="3" t="s">
        <v>7</v>
      </c>
      <c r="AU25" s="3" t="s">
        <v>5</v>
      </c>
      <c r="AV25" s="3"/>
    </row>
    <row r="26" spans="1:48" ht="27">
      <c r="A26" s="34">
        <v>1</v>
      </c>
      <c r="B26" s="27">
        <v>2</v>
      </c>
      <c r="C26" s="27">
        <v>3</v>
      </c>
      <c r="D26" s="481">
        <v>4</v>
      </c>
      <c r="E26" s="481">
        <v>5</v>
      </c>
      <c r="F26" s="481"/>
      <c r="G26" s="481">
        <v>18</v>
      </c>
      <c r="H26" s="481">
        <v>19</v>
      </c>
      <c r="I26" s="481"/>
      <c r="J26" s="481">
        <v>18</v>
      </c>
      <c r="K26" s="481">
        <v>19</v>
      </c>
      <c r="L26" s="481"/>
      <c r="M26" s="481">
        <v>10</v>
      </c>
      <c r="N26" s="481">
        <v>11</v>
      </c>
      <c r="O26" s="481"/>
      <c r="P26" s="481">
        <v>4</v>
      </c>
      <c r="Q26" s="481">
        <v>5</v>
      </c>
      <c r="R26" s="481"/>
      <c r="S26" s="481">
        <v>12</v>
      </c>
      <c r="T26" s="481">
        <v>13</v>
      </c>
      <c r="U26" s="481"/>
      <c r="V26" s="481">
        <v>18</v>
      </c>
      <c r="W26" s="481">
        <v>19</v>
      </c>
      <c r="X26" s="481"/>
      <c r="Y26" s="481">
        <v>26</v>
      </c>
      <c r="Z26" s="481">
        <v>27</v>
      </c>
      <c r="AA26" s="481"/>
      <c r="AB26" s="482">
        <v>20</v>
      </c>
      <c r="AC26" s="481">
        <v>21</v>
      </c>
      <c r="AD26" s="481"/>
      <c r="AE26" s="481">
        <v>18</v>
      </c>
      <c r="AF26" s="481">
        <v>19</v>
      </c>
      <c r="AG26" s="481"/>
      <c r="AH26" s="482">
        <v>20</v>
      </c>
      <c r="AI26" s="481">
        <v>21</v>
      </c>
      <c r="AJ26" s="481"/>
      <c r="AK26" s="481">
        <v>22</v>
      </c>
      <c r="AL26" s="481">
        <v>23</v>
      </c>
      <c r="AM26" s="481"/>
      <c r="AN26" s="481">
        <v>24</v>
      </c>
      <c r="AO26" s="481">
        <v>25</v>
      </c>
      <c r="AP26" s="481">
        <v>30</v>
      </c>
      <c r="AQ26" s="481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6" t="s">
        <v>22</v>
      </c>
      <c r="B27" s="10"/>
      <c r="C27" s="10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>
        <v>13</v>
      </c>
      <c r="Q27" s="377"/>
      <c r="R27" s="377"/>
      <c r="S27" s="377">
        <v>13</v>
      </c>
      <c r="T27" s="377"/>
      <c r="U27" s="377"/>
      <c r="V27" s="377">
        <v>13</v>
      </c>
      <c r="W27" s="377"/>
      <c r="X27" s="377"/>
      <c r="Y27" s="377"/>
      <c r="Z27" s="377"/>
      <c r="AA27" s="377"/>
      <c r="AB27" s="377"/>
      <c r="AC27" s="483"/>
      <c r="AD27" s="377"/>
      <c r="AE27" s="377">
        <v>13</v>
      </c>
      <c r="AF27" s="377"/>
      <c r="AG27" s="377"/>
      <c r="AH27" s="377">
        <v>13</v>
      </c>
      <c r="AI27" s="483"/>
      <c r="AJ27" s="377"/>
      <c r="AK27" s="377">
        <v>13</v>
      </c>
      <c r="AL27" s="377"/>
      <c r="AM27" s="377"/>
      <c r="AN27" s="377">
        <v>13</v>
      </c>
      <c r="AO27" s="377"/>
      <c r="AP27" s="377"/>
      <c r="AQ27" s="377"/>
      <c r="AR27" s="262"/>
      <c r="AS27" s="262"/>
      <c r="AT27" s="9"/>
      <c r="AU27" s="36"/>
      <c r="AV27" s="9"/>
    </row>
    <row r="28" spans="1:48" ht="34.5" thickBot="1">
      <c r="A28" s="217" t="s">
        <v>23</v>
      </c>
      <c r="B28" s="31"/>
      <c r="C28" s="31"/>
      <c r="D28" s="385"/>
      <c r="E28" s="385"/>
      <c r="F28" s="484"/>
      <c r="G28" s="378"/>
      <c r="H28" s="385"/>
      <c r="I28" s="485"/>
      <c r="J28" s="378"/>
      <c r="K28" s="385"/>
      <c r="L28" s="385"/>
      <c r="M28" s="378"/>
      <c r="N28" s="385"/>
      <c r="O28" s="385"/>
      <c r="P28" s="385" t="s">
        <v>311</v>
      </c>
      <c r="Q28" s="385"/>
      <c r="R28" s="385"/>
      <c r="S28" s="385">
        <v>200</v>
      </c>
      <c r="T28" s="385"/>
      <c r="U28" s="385"/>
      <c r="V28" s="378" t="s">
        <v>259</v>
      </c>
      <c r="W28" s="385"/>
      <c r="X28" s="484"/>
      <c r="Y28" s="789"/>
      <c r="Z28" s="790"/>
      <c r="AA28" s="486"/>
      <c r="AB28" s="385"/>
      <c r="AC28" s="487"/>
      <c r="AD28" s="385"/>
      <c r="AE28" s="789">
        <v>90</v>
      </c>
      <c r="AF28" s="790"/>
      <c r="AG28" s="486"/>
      <c r="AH28" s="385">
        <v>150</v>
      </c>
      <c r="AI28" s="487"/>
      <c r="AJ28" s="385"/>
      <c r="AK28" s="385" t="s">
        <v>310</v>
      </c>
      <c r="AL28" s="385"/>
      <c r="AM28" s="385"/>
      <c r="AN28" s="385">
        <v>200</v>
      </c>
      <c r="AO28" s="385"/>
      <c r="AP28" s="385"/>
      <c r="AQ28" s="385"/>
      <c r="AR28" s="273"/>
      <c r="AS28" s="273"/>
      <c r="AT28" s="32"/>
      <c r="AU28" s="37"/>
      <c r="AV28" s="32"/>
    </row>
    <row r="29" spans="1:48" ht="91.5" thickTop="1">
      <c r="A29" s="238" t="s">
        <v>72</v>
      </c>
      <c r="B29" s="5"/>
      <c r="C29" s="106" t="s">
        <v>200</v>
      </c>
      <c r="D29" s="488"/>
      <c r="E29" s="488"/>
      <c r="F29" s="488">
        <f>E29*AU29</f>
        <v>0</v>
      </c>
      <c r="G29" s="488"/>
      <c r="H29" s="488"/>
      <c r="I29" s="488">
        <f>H29*AU29</f>
        <v>0</v>
      </c>
      <c r="J29" s="488"/>
      <c r="K29" s="488"/>
      <c r="L29" s="488">
        <f>K29*AU29</f>
        <v>0</v>
      </c>
      <c r="M29" s="488"/>
      <c r="N29" s="488"/>
      <c r="O29" s="488">
        <f>N29*AU29</f>
        <v>0</v>
      </c>
      <c r="P29" s="488"/>
      <c r="Q29" s="488"/>
      <c r="R29" s="488"/>
      <c r="S29" s="488"/>
      <c r="T29" s="488"/>
      <c r="U29" s="488">
        <f>T29*AU29</f>
        <v>0</v>
      </c>
      <c r="V29" s="488"/>
      <c r="W29" s="488"/>
      <c r="X29" s="488">
        <f>W29*AU29</f>
        <v>0</v>
      </c>
      <c r="Y29" s="488"/>
      <c r="Z29" s="488"/>
      <c r="AA29" s="488">
        <f>Z29*AU29</f>
        <v>0</v>
      </c>
      <c r="AB29" s="488"/>
      <c r="AC29" s="489"/>
      <c r="AD29" s="488">
        <f>AC29*AU29</f>
        <v>0</v>
      </c>
      <c r="AE29" s="488">
        <v>0.10868999999999999</v>
      </c>
      <c r="AF29" s="488">
        <f>AE29*AE27</f>
        <v>1.4129699999999998</v>
      </c>
      <c r="AG29" s="488"/>
      <c r="AH29" s="488"/>
      <c r="AI29" s="489"/>
      <c r="AJ29" s="488"/>
      <c r="AK29" s="488"/>
      <c r="AL29" s="488"/>
      <c r="AM29" s="488"/>
      <c r="AN29" s="488"/>
      <c r="AO29" s="488"/>
      <c r="AP29" s="488"/>
      <c r="AQ29" s="488"/>
      <c r="AR29" s="285"/>
      <c r="AS29" s="285"/>
      <c r="AT29" s="290">
        <f>E29+H29+K29+N29+Q29+T29+W29+Z29+AC29+AF29+AI29+AL29+AO29+AQ29+AS29</f>
        <v>1.4129699999999998</v>
      </c>
      <c r="AU29" s="451">
        <v>630</v>
      </c>
      <c r="AV29" s="280">
        <f>AT29*AU29</f>
        <v>890.17109999999991</v>
      </c>
    </row>
    <row r="30" spans="1:48" ht="49.5">
      <c r="A30" s="238" t="s">
        <v>238</v>
      </c>
      <c r="B30" s="5"/>
      <c r="C30" s="106" t="s">
        <v>200</v>
      </c>
      <c r="D30" s="488"/>
      <c r="E30" s="488"/>
      <c r="F30" s="488">
        <f t="shared" ref="F30:F52" si="0">E30*AU30</f>
        <v>0</v>
      </c>
      <c r="G30" s="488"/>
      <c r="H30" s="488"/>
      <c r="I30" s="488">
        <f t="shared" ref="I30:I52" si="1">H30*AU30</f>
        <v>0</v>
      </c>
      <c r="J30" s="488"/>
      <c r="K30" s="488"/>
      <c r="L30" s="488">
        <f t="shared" ref="L30:L52" si="2">K30*AU30</f>
        <v>0</v>
      </c>
      <c r="M30" s="488"/>
      <c r="N30" s="488"/>
      <c r="O30" s="488">
        <f t="shared" ref="O30:O52" si="3">N30*AU30</f>
        <v>0</v>
      </c>
      <c r="P30" s="488"/>
      <c r="Q30" s="488"/>
      <c r="R30" s="488"/>
      <c r="S30" s="488"/>
      <c r="T30" s="488"/>
      <c r="U30" s="488">
        <f t="shared" ref="U30:U51" si="4">T30*AU30</f>
        <v>0</v>
      </c>
      <c r="V30" s="488"/>
      <c r="W30" s="488"/>
      <c r="X30" s="488">
        <f t="shared" ref="X30:X52" si="5">W30*AU30</f>
        <v>0</v>
      </c>
      <c r="Y30" s="488"/>
      <c r="Z30" s="488"/>
      <c r="AA30" s="488">
        <f t="shared" ref="AA30:AA52" si="6">Z30*AU30</f>
        <v>0</v>
      </c>
      <c r="AB30" s="488"/>
      <c r="AC30" s="489"/>
      <c r="AD30" s="488">
        <f t="shared" ref="AD30:AD52" si="7">AC30*AU30</f>
        <v>0</v>
      </c>
      <c r="AE30" s="488"/>
      <c r="AF30" s="488">
        <f>AE30*AE27</f>
        <v>0</v>
      </c>
      <c r="AG30" s="488"/>
      <c r="AH30" s="488"/>
      <c r="AI30" s="489"/>
      <c r="AJ30" s="488"/>
      <c r="AK30" s="488"/>
      <c r="AL30" s="488"/>
      <c r="AM30" s="488"/>
      <c r="AN30" s="488"/>
      <c r="AO30" s="488"/>
      <c r="AP30" s="488"/>
      <c r="AQ30" s="488"/>
      <c r="AR30" s="285"/>
      <c r="AS30" s="285"/>
      <c r="AT30" s="290">
        <f t="shared" ref="AT30:AT52" si="8">E30+H30+K30+N30+Q30+T30+W30+Z30+AC30+AF30+AI30+AL30+AO30+AQ30+AS30</f>
        <v>0</v>
      </c>
      <c r="AU30" s="451">
        <v>525</v>
      </c>
      <c r="AV30" s="280">
        <f t="shared" ref="AV30:AV52" si="9">AT30*AU30</f>
        <v>0</v>
      </c>
    </row>
    <row r="31" spans="1:48" ht="49.5">
      <c r="A31" s="238" t="s">
        <v>289</v>
      </c>
      <c r="B31" s="5"/>
      <c r="C31" s="106" t="s">
        <v>200</v>
      </c>
      <c r="D31" s="488"/>
      <c r="E31" s="488"/>
      <c r="F31" s="488">
        <f t="shared" si="0"/>
        <v>0</v>
      </c>
      <c r="G31" s="488"/>
      <c r="H31" s="488"/>
      <c r="I31" s="488">
        <f t="shared" si="1"/>
        <v>0</v>
      </c>
      <c r="J31" s="488"/>
      <c r="K31" s="488"/>
      <c r="L31" s="488">
        <f t="shared" si="2"/>
        <v>0</v>
      </c>
      <c r="M31" s="488"/>
      <c r="N31" s="488"/>
      <c r="O31" s="488">
        <f t="shared" si="3"/>
        <v>0</v>
      </c>
      <c r="P31" s="488"/>
      <c r="Q31" s="488">
        <f>P31*P27</f>
        <v>0</v>
      </c>
      <c r="R31" s="488"/>
      <c r="S31" s="488"/>
      <c r="T31" s="488"/>
      <c r="U31" s="488">
        <f t="shared" si="4"/>
        <v>0</v>
      </c>
      <c r="V31" s="488"/>
      <c r="W31" s="488"/>
      <c r="X31" s="488">
        <f t="shared" si="5"/>
        <v>0</v>
      </c>
      <c r="Y31" s="488"/>
      <c r="Z31" s="488"/>
      <c r="AA31" s="488">
        <f t="shared" si="6"/>
        <v>0</v>
      </c>
      <c r="AB31" s="488"/>
      <c r="AC31" s="489"/>
      <c r="AD31" s="488">
        <f t="shared" si="7"/>
        <v>0</v>
      </c>
      <c r="AE31" s="488"/>
      <c r="AF31" s="488"/>
      <c r="AG31" s="488"/>
      <c r="AH31" s="488"/>
      <c r="AI31" s="489"/>
      <c r="AJ31" s="488"/>
      <c r="AK31" s="488"/>
      <c r="AL31" s="488"/>
      <c r="AM31" s="488"/>
      <c r="AN31" s="488"/>
      <c r="AO31" s="488"/>
      <c r="AP31" s="488"/>
      <c r="AQ31" s="488"/>
      <c r="AR31" s="285"/>
      <c r="AS31" s="285"/>
      <c r="AT31" s="290">
        <f t="shared" si="8"/>
        <v>0</v>
      </c>
      <c r="AU31" s="451">
        <v>478.5</v>
      </c>
      <c r="AV31" s="280">
        <f t="shared" si="9"/>
        <v>0</v>
      </c>
    </row>
    <row r="32" spans="1:48" ht="135.75" customHeight="1">
      <c r="A32" s="238" t="s">
        <v>24</v>
      </c>
      <c r="B32" s="5"/>
      <c r="C32" s="106" t="s">
        <v>200</v>
      </c>
      <c r="D32" s="488"/>
      <c r="E32" s="488"/>
      <c r="F32" s="488">
        <f t="shared" si="0"/>
        <v>0</v>
      </c>
      <c r="G32" s="488"/>
      <c r="H32" s="488"/>
      <c r="I32" s="488">
        <f t="shared" si="1"/>
        <v>0</v>
      </c>
      <c r="J32" s="488"/>
      <c r="K32" s="488"/>
      <c r="L32" s="488">
        <f t="shared" si="2"/>
        <v>0</v>
      </c>
      <c r="M32" s="488"/>
      <c r="N32" s="488"/>
      <c r="O32" s="488">
        <f t="shared" si="3"/>
        <v>0</v>
      </c>
      <c r="P32" s="488"/>
      <c r="Q32" s="488"/>
      <c r="R32" s="488"/>
      <c r="S32" s="488"/>
      <c r="T32" s="488"/>
      <c r="U32" s="488">
        <f t="shared" si="4"/>
        <v>0</v>
      </c>
      <c r="V32" s="488"/>
      <c r="W32" s="488"/>
      <c r="X32" s="488">
        <f t="shared" si="5"/>
        <v>0</v>
      </c>
      <c r="Y32" s="488"/>
      <c r="Z32" s="488"/>
      <c r="AA32" s="488">
        <f t="shared" si="6"/>
        <v>0</v>
      </c>
      <c r="AB32" s="488"/>
      <c r="AC32" s="489"/>
      <c r="AD32" s="488">
        <f t="shared" si="7"/>
        <v>0</v>
      </c>
      <c r="AE32" s="488"/>
      <c r="AF32" s="488"/>
      <c r="AG32" s="488"/>
      <c r="AH32" s="488"/>
      <c r="AI32" s="489"/>
      <c r="AJ32" s="488"/>
      <c r="AK32" s="488"/>
      <c r="AL32" s="488"/>
      <c r="AM32" s="488"/>
      <c r="AN32" s="488"/>
      <c r="AO32" s="488"/>
      <c r="AP32" s="488"/>
      <c r="AQ32" s="488"/>
      <c r="AR32" s="285"/>
      <c r="AS32" s="285"/>
      <c r="AT32" s="289">
        <f>E32+H32+K32+N32+Q32+T32+W32+Z32+AC32+AF32+AI32+AL32+AO32+AQ32+AS32</f>
        <v>0</v>
      </c>
      <c r="AU32" s="451">
        <v>241.5</v>
      </c>
      <c r="AV32" s="280">
        <f t="shared" si="9"/>
        <v>0</v>
      </c>
    </row>
    <row r="33" spans="1:48" ht="49.5">
      <c r="A33" s="238" t="s">
        <v>242</v>
      </c>
      <c r="B33" s="5"/>
      <c r="C33" s="106" t="s">
        <v>200</v>
      </c>
      <c r="D33" s="488"/>
      <c r="E33" s="488"/>
      <c r="F33" s="488">
        <f t="shared" si="0"/>
        <v>0</v>
      </c>
      <c r="G33" s="488"/>
      <c r="H33" s="488"/>
      <c r="I33" s="488">
        <f t="shared" si="1"/>
        <v>0</v>
      </c>
      <c r="J33" s="488"/>
      <c r="K33" s="488"/>
      <c r="L33" s="488">
        <f t="shared" si="2"/>
        <v>0</v>
      </c>
      <c r="M33" s="488"/>
      <c r="N33" s="488"/>
      <c r="O33" s="488"/>
      <c r="P33" s="488"/>
      <c r="Q33" s="488"/>
      <c r="R33" s="488"/>
      <c r="S33" s="488"/>
      <c r="T33" s="488"/>
      <c r="U33" s="488">
        <f t="shared" si="4"/>
        <v>0</v>
      </c>
      <c r="V33" s="488"/>
      <c r="W33" s="488"/>
      <c r="X33" s="488">
        <f t="shared" si="5"/>
        <v>0</v>
      </c>
      <c r="Y33" s="488"/>
      <c r="Z33" s="488"/>
      <c r="AA33" s="488">
        <f t="shared" si="6"/>
        <v>0</v>
      </c>
      <c r="AB33" s="488"/>
      <c r="AC33" s="489"/>
      <c r="AD33" s="488">
        <f t="shared" si="7"/>
        <v>0</v>
      </c>
      <c r="AE33" s="488"/>
      <c r="AF33" s="488"/>
      <c r="AG33" s="488"/>
      <c r="AH33" s="488"/>
      <c r="AI33" s="489"/>
      <c r="AJ33" s="488"/>
      <c r="AK33" s="488"/>
      <c r="AL33" s="488"/>
      <c r="AM33" s="488"/>
      <c r="AN33" s="488"/>
      <c r="AO33" s="488"/>
      <c r="AP33" s="488"/>
      <c r="AQ33" s="488"/>
      <c r="AR33" s="285"/>
      <c r="AS33" s="285"/>
      <c r="AT33" s="290">
        <f t="shared" si="8"/>
        <v>0</v>
      </c>
      <c r="AU33" s="451">
        <v>142.5</v>
      </c>
      <c r="AV33" s="280">
        <f t="shared" si="9"/>
        <v>0</v>
      </c>
    </row>
    <row r="34" spans="1:48" ht="49.5" customHeight="1">
      <c r="A34" s="238" t="s">
        <v>25</v>
      </c>
      <c r="B34" s="5"/>
      <c r="C34" s="106" t="s">
        <v>200</v>
      </c>
      <c r="D34" s="488"/>
      <c r="E34" s="488"/>
      <c r="F34" s="488">
        <f t="shared" si="0"/>
        <v>0</v>
      </c>
      <c r="G34" s="488"/>
      <c r="H34" s="488"/>
      <c r="I34" s="488">
        <f t="shared" si="1"/>
        <v>0</v>
      </c>
      <c r="J34" s="488"/>
      <c r="K34" s="488"/>
      <c r="L34" s="488">
        <f t="shared" si="2"/>
        <v>0</v>
      </c>
      <c r="M34" s="488"/>
      <c r="N34" s="488"/>
      <c r="O34" s="488">
        <f t="shared" si="3"/>
        <v>0</v>
      </c>
      <c r="P34" s="488"/>
      <c r="Q34" s="488"/>
      <c r="R34" s="488"/>
      <c r="S34" s="488"/>
      <c r="T34" s="488"/>
      <c r="U34" s="488">
        <f t="shared" si="4"/>
        <v>0</v>
      </c>
      <c r="V34" s="488"/>
      <c r="W34" s="488"/>
      <c r="X34" s="488">
        <f t="shared" si="5"/>
        <v>0</v>
      </c>
      <c r="Y34" s="488"/>
      <c r="Z34" s="488"/>
      <c r="AA34" s="488">
        <f t="shared" si="6"/>
        <v>0</v>
      </c>
      <c r="AB34" s="488"/>
      <c r="AC34" s="489"/>
      <c r="AD34" s="488">
        <f t="shared" si="7"/>
        <v>0</v>
      </c>
      <c r="AE34" s="488"/>
      <c r="AF34" s="488"/>
      <c r="AG34" s="488"/>
      <c r="AH34" s="488"/>
      <c r="AI34" s="489"/>
      <c r="AJ34" s="488"/>
      <c r="AK34" s="488"/>
      <c r="AL34" s="488"/>
      <c r="AM34" s="488"/>
      <c r="AN34" s="488"/>
      <c r="AO34" s="488"/>
      <c r="AP34" s="488"/>
      <c r="AQ34" s="488"/>
      <c r="AR34" s="285"/>
      <c r="AS34" s="285"/>
      <c r="AT34" s="290">
        <f t="shared" si="8"/>
        <v>0</v>
      </c>
      <c r="AU34" s="451"/>
      <c r="AV34" s="280">
        <f t="shared" si="9"/>
        <v>0</v>
      </c>
    </row>
    <row r="35" spans="1:48" ht="50.25">
      <c r="A35" s="238" t="s">
        <v>239</v>
      </c>
      <c r="B35" s="5"/>
      <c r="C35" s="106" t="s">
        <v>200</v>
      </c>
      <c r="D35" s="488"/>
      <c r="E35" s="488"/>
      <c r="F35" s="488">
        <f t="shared" si="0"/>
        <v>0</v>
      </c>
      <c r="G35" s="488"/>
      <c r="H35" s="488">
        <f>G35*G27</f>
        <v>0</v>
      </c>
      <c r="I35" s="488">
        <f t="shared" si="1"/>
        <v>0</v>
      </c>
      <c r="J35" s="488"/>
      <c r="K35" s="488"/>
      <c r="L35" s="488">
        <f t="shared" si="2"/>
        <v>0</v>
      </c>
      <c r="M35" s="488"/>
      <c r="N35" s="488"/>
      <c r="O35" s="488">
        <f t="shared" si="3"/>
        <v>0</v>
      </c>
      <c r="P35" s="488"/>
      <c r="Q35" s="488"/>
      <c r="R35" s="488"/>
      <c r="S35" s="488"/>
      <c r="T35" s="488"/>
      <c r="U35" s="488">
        <f t="shared" si="4"/>
        <v>0</v>
      </c>
      <c r="V35" s="488"/>
      <c r="W35" s="488"/>
      <c r="X35" s="488">
        <f t="shared" si="5"/>
        <v>0</v>
      </c>
      <c r="Y35" s="488"/>
      <c r="Z35" s="488"/>
      <c r="AA35" s="488">
        <f t="shared" si="6"/>
        <v>0</v>
      </c>
      <c r="AB35" s="488"/>
      <c r="AC35" s="489"/>
      <c r="AD35" s="488">
        <f t="shared" si="7"/>
        <v>0</v>
      </c>
      <c r="AE35" s="488"/>
      <c r="AF35" s="488"/>
      <c r="AG35" s="488"/>
      <c r="AH35" s="488"/>
      <c r="AI35" s="489"/>
      <c r="AJ35" s="488"/>
      <c r="AK35" s="488"/>
      <c r="AL35" s="488"/>
      <c r="AM35" s="488"/>
      <c r="AN35" s="488"/>
      <c r="AO35" s="488"/>
      <c r="AP35" s="488"/>
      <c r="AQ35" s="488"/>
      <c r="AR35" s="285"/>
      <c r="AS35" s="285"/>
      <c r="AT35" s="289">
        <f t="shared" si="8"/>
        <v>0</v>
      </c>
      <c r="AU35" s="451">
        <v>138</v>
      </c>
      <c r="AV35" s="280">
        <f t="shared" si="9"/>
        <v>0</v>
      </c>
    </row>
    <row r="36" spans="1:48" ht="72.75">
      <c r="A36" s="324" t="s">
        <v>231</v>
      </c>
      <c r="B36" s="5"/>
      <c r="C36" s="106" t="s">
        <v>200</v>
      </c>
      <c r="D36" s="488"/>
      <c r="E36" s="488"/>
      <c r="F36" s="488">
        <f t="shared" si="0"/>
        <v>0</v>
      </c>
      <c r="G36" s="488"/>
      <c r="H36" s="488"/>
      <c r="I36" s="488">
        <f t="shared" si="1"/>
        <v>0</v>
      </c>
      <c r="J36" s="488"/>
      <c r="K36" s="488"/>
      <c r="L36" s="488">
        <f t="shared" si="2"/>
        <v>0</v>
      </c>
      <c r="M36" s="488"/>
      <c r="N36" s="488"/>
      <c r="O36" s="488">
        <f t="shared" si="3"/>
        <v>0</v>
      </c>
      <c r="P36" s="488"/>
      <c r="Q36" s="488"/>
      <c r="R36" s="488"/>
      <c r="S36" s="488"/>
      <c r="T36" s="488"/>
      <c r="U36" s="488">
        <f t="shared" si="4"/>
        <v>0</v>
      </c>
      <c r="V36" s="488"/>
      <c r="W36" s="488"/>
      <c r="X36" s="488">
        <f t="shared" si="5"/>
        <v>0</v>
      </c>
      <c r="Y36" s="488"/>
      <c r="Z36" s="488"/>
      <c r="AA36" s="488">
        <f t="shared" si="6"/>
        <v>0</v>
      </c>
      <c r="AB36" s="488"/>
      <c r="AC36" s="489"/>
      <c r="AD36" s="488">
        <f t="shared" si="7"/>
        <v>0</v>
      </c>
      <c r="AE36" s="488"/>
      <c r="AF36" s="488"/>
      <c r="AG36" s="488"/>
      <c r="AH36" s="488"/>
      <c r="AI36" s="489"/>
      <c r="AJ36" s="488"/>
      <c r="AK36" s="488"/>
      <c r="AL36" s="488"/>
      <c r="AM36" s="488"/>
      <c r="AN36" s="488"/>
      <c r="AO36" s="488"/>
      <c r="AP36" s="488"/>
      <c r="AQ36" s="488"/>
      <c r="AR36" s="285"/>
      <c r="AS36" s="285"/>
      <c r="AT36" s="290">
        <f t="shared" si="8"/>
        <v>0</v>
      </c>
      <c r="AU36" s="451"/>
      <c r="AV36" s="280">
        <f t="shared" si="9"/>
        <v>0</v>
      </c>
    </row>
    <row r="37" spans="1:48" ht="49.5">
      <c r="A37" s="238" t="s">
        <v>26</v>
      </c>
      <c r="B37" s="5"/>
      <c r="C37" s="106" t="s">
        <v>200</v>
      </c>
      <c r="D37" s="488"/>
      <c r="E37" s="488"/>
      <c r="F37" s="488">
        <f t="shared" si="0"/>
        <v>0</v>
      </c>
      <c r="G37" s="488"/>
      <c r="H37" s="488"/>
      <c r="I37" s="488">
        <f t="shared" si="1"/>
        <v>0</v>
      </c>
      <c r="J37" s="488"/>
      <c r="K37" s="488"/>
      <c r="L37" s="488">
        <f t="shared" si="2"/>
        <v>0</v>
      </c>
      <c r="M37" s="488"/>
      <c r="N37" s="488"/>
      <c r="O37" s="488">
        <f t="shared" si="3"/>
        <v>0</v>
      </c>
      <c r="P37" s="488"/>
      <c r="Q37" s="488"/>
      <c r="R37" s="488"/>
      <c r="S37" s="488"/>
      <c r="T37" s="488"/>
      <c r="U37" s="488">
        <f t="shared" si="4"/>
        <v>0</v>
      </c>
      <c r="V37" s="488"/>
      <c r="W37" s="488"/>
      <c r="X37" s="488">
        <f t="shared" si="5"/>
        <v>0</v>
      </c>
      <c r="Y37" s="488"/>
      <c r="Z37" s="488"/>
      <c r="AA37" s="488">
        <f t="shared" si="6"/>
        <v>0</v>
      </c>
      <c r="AB37" s="488"/>
      <c r="AC37" s="489"/>
      <c r="AD37" s="488">
        <f t="shared" si="7"/>
        <v>0</v>
      </c>
      <c r="AE37" s="488"/>
      <c r="AF37" s="488"/>
      <c r="AG37" s="488"/>
      <c r="AH37" s="488"/>
      <c r="AI37" s="489"/>
      <c r="AJ37" s="488"/>
      <c r="AK37" s="488"/>
      <c r="AL37" s="488"/>
      <c r="AM37" s="488"/>
      <c r="AN37" s="488"/>
      <c r="AO37" s="488"/>
      <c r="AP37" s="488"/>
      <c r="AQ37" s="488"/>
      <c r="AR37" s="285"/>
      <c r="AS37" s="285"/>
      <c r="AT37" s="290">
        <f t="shared" si="8"/>
        <v>0</v>
      </c>
      <c r="AU37" s="451"/>
      <c r="AV37" s="280">
        <f t="shared" si="9"/>
        <v>0</v>
      </c>
    </row>
    <row r="38" spans="1:48" ht="90.75">
      <c r="A38" s="238" t="s">
        <v>227</v>
      </c>
      <c r="B38" s="5"/>
      <c r="C38" s="106" t="s">
        <v>200</v>
      </c>
      <c r="D38" s="488"/>
      <c r="E38" s="488"/>
      <c r="F38" s="488">
        <f t="shared" si="0"/>
        <v>0</v>
      </c>
      <c r="G38" s="488"/>
      <c r="H38" s="488"/>
      <c r="I38" s="488">
        <f t="shared" si="1"/>
        <v>0</v>
      </c>
      <c r="J38" s="488"/>
      <c r="K38" s="488"/>
      <c r="L38" s="488">
        <f t="shared" si="2"/>
        <v>0</v>
      </c>
      <c r="M38" s="488"/>
      <c r="N38" s="488"/>
      <c r="O38" s="488">
        <f t="shared" si="3"/>
        <v>0</v>
      </c>
      <c r="P38" s="488"/>
      <c r="Q38" s="488"/>
      <c r="R38" s="488"/>
      <c r="S38" s="488"/>
      <c r="T38" s="488"/>
      <c r="U38" s="488">
        <f t="shared" si="4"/>
        <v>0</v>
      </c>
      <c r="V38" s="488"/>
      <c r="W38" s="488"/>
      <c r="X38" s="488">
        <f t="shared" si="5"/>
        <v>0</v>
      </c>
      <c r="Y38" s="488"/>
      <c r="Z38" s="488"/>
      <c r="AA38" s="488">
        <f t="shared" si="6"/>
        <v>0</v>
      </c>
      <c r="AB38" s="488"/>
      <c r="AC38" s="489"/>
      <c r="AD38" s="488">
        <f t="shared" si="7"/>
        <v>0</v>
      </c>
      <c r="AE38" s="488"/>
      <c r="AF38" s="488"/>
      <c r="AG38" s="488"/>
      <c r="AH38" s="488"/>
      <c r="AI38" s="489"/>
      <c r="AJ38" s="488"/>
      <c r="AK38" s="488"/>
      <c r="AL38" s="488"/>
      <c r="AM38" s="488"/>
      <c r="AN38" s="488"/>
      <c r="AO38" s="488"/>
      <c r="AP38" s="488"/>
      <c r="AQ38" s="488"/>
      <c r="AR38" s="285"/>
      <c r="AS38" s="285"/>
      <c r="AT38" s="290">
        <f t="shared" si="8"/>
        <v>0</v>
      </c>
      <c r="AU38" s="278"/>
      <c r="AV38" s="280">
        <f t="shared" si="9"/>
        <v>0</v>
      </c>
    </row>
    <row r="39" spans="1:48" ht="50.25">
      <c r="A39" s="238" t="s">
        <v>27</v>
      </c>
      <c r="B39" s="5"/>
      <c r="C39" s="106" t="s">
        <v>200</v>
      </c>
      <c r="D39" s="488"/>
      <c r="E39" s="488">
        <f>D39*D27</f>
        <v>0</v>
      </c>
      <c r="F39" s="488">
        <f t="shared" si="0"/>
        <v>0</v>
      </c>
      <c r="G39" s="488"/>
      <c r="H39" s="488">
        <f>G39*G27</f>
        <v>0</v>
      </c>
      <c r="I39" s="488">
        <f t="shared" si="1"/>
        <v>0</v>
      </c>
      <c r="J39" s="488"/>
      <c r="K39" s="488">
        <f>J39*J27</f>
        <v>0</v>
      </c>
      <c r="L39" s="488">
        <f t="shared" si="2"/>
        <v>0</v>
      </c>
      <c r="M39" s="488"/>
      <c r="N39" s="488"/>
      <c r="O39" s="488">
        <f t="shared" si="3"/>
        <v>0</v>
      </c>
      <c r="P39" s="488">
        <v>5.0000000000000001E-3</v>
      </c>
      <c r="Q39" s="488">
        <f>P39*P27</f>
        <v>6.5000000000000002E-2</v>
      </c>
      <c r="R39" s="488"/>
      <c r="S39" s="488"/>
      <c r="T39" s="488"/>
      <c r="U39" s="488">
        <f t="shared" si="4"/>
        <v>0</v>
      </c>
      <c r="V39" s="488"/>
      <c r="W39" s="488">
        <f>V39*V27</f>
        <v>0</v>
      </c>
      <c r="X39" s="488">
        <f t="shared" si="5"/>
        <v>0</v>
      </c>
      <c r="Y39" s="488"/>
      <c r="Z39" s="488"/>
      <c r="AA39" s="488">
        <f t="shared" si="6"/>
        <v>0</v>
      </c>
      <c r="AB39" s="488"/>
      <c r="AC39" s="489"/>
      <c r="AD39" s="488">
        <f t="shared" si="7"/>
        <v>0</v>
      </c>
      <c r="AE39" s="488"/>
      <c r="AF39" s="488"/>
      <c r="AG39" s="488"/>
      <c r="AH39" s="488"/>
      <c r="AI39" s="489">
        <f>AH39*AH27</f>
        <v>0</v>
      </c>
      <c r="AJ39" s="488"/>
      <c r="AK39" s="488"/>
      <c r="AL39" s="488"/>
      <c r="AM39" s="488"/>
      <c r="AN39" s="488"/>
      <c r="AO39" s="488"/>
      <c r="AP39" s="488"/>
      <c r="AQ39" s="488"/>
      <c r="AR39" s="285"/>
      <c r="AS39" s="285"/>
      <c r="AT39" s="289">
        <f>E39+H39+K39+N39+Q39+T39+W39+Z39+AC39+AF39+AI39+AL39+AO39+AQ39+AS39</f>
        <v>6.5000000000000002E-2</v>
      </c>
      <c r="AU39" s="279">
        <v>720</v>
      </c>
      <c r="AV39" s="280">
        <f t="shared" si="9"/>
        <v>46.800000000000004</v>
      </c>
    </row>
    <row r="40" spans="1:48" ht="49.5">
      <c r="A40" s="238" t="s">
        <v>28</v>
      </c>
      <c r="B40" s="5"/>
      <c r="C40" s="106" t="s">
        <v>200</v>
      </c>
      <c r="D40" s="488"/>
      <c r="E40" s="488"/>
      <c r="F40" s="488">
        <f t="shared" si="0"/>
        <v>0</v>
      </c>
      <c r="G40" s="488"/>
      <c r="H40" s="488"/>
      <c r="I40" s="488">
        <f t="shared" si="1"/>
        <v>0</v>
      </c>
      <c r="J40" s="488"/>
      <c r="K40" s="488"/>
      <c r="L40" s="488">
        <f t="shared" si="2"/>
        <v>0</v>
      </c>
      <c r="M40" s="488"/>
      <c r="N40" s="488"/>
      <c r="O40" s="488">
        <f t="shared" si="3"/>
        <v>0</v>
      </c>
      <c r="P40" s="488"/>
      <c r="Q40" s="488"/>
      <c r="R40" s="488"/>
      <c r="S40" s="488"/>
      <c r="T40" s="488"/>
      <c r="U40" s="488">
        <f t="shared" si="4"/>
        <v>0</v>
      </c>
      <c r="V40" s="488"/>
      <c r="W40" s="488"/>
      <c r="X40" s="488">
        <f t="shared" si="5"/>
        <v>0</v>
      </c>
      <c r="Y40" s="488"/>
      <c r="Z40" s="488"/>
      <c r="AA40" s="488">
        <f t="shared" si="6"/>
        <v>0</v>
      </c>
      <c r="AB40" s="488"/>
      <c r="AC40" s="489"/>
      <c r="AD40" s="488">
        <f t="shared" si="7"/>
        <v>0</v>
      </c>
      <c r="AE40" s="488"/>
      <c r="AF40" s="488"/>
      <c r="AG40" s="488"/>
      <c r="AH40" s="488"/>
      <c r="AI40" s="489"/>
      <c r="AJ40" s="488"/>
      <c r="AK40" s="488"/>
      <c r="AL40" s="488"/>
      <c r="AM40" s="488"/>
      <c r="AN40" s="488"/>
      <c r="AO40" s="488"/>
      <c r="AP40" s="488"/>
      <c r="AQ40" s="488"/>
      <c r="AR40" s="285"/>
      <c r="AS40" s="285"/>
      <c r="AT40" s="290">
        <f t="shared" si="8"/>
        <v>0</v>
      </c>
      <c r="AU40" s="279"/>
      <c r="AV40" s="280">
        <f t="shared" si="9"/>
        <v>0</v>
      </c>
    </row>
    <row r="41" spans="1:48" ht="49.5">
      <c r="A41" s="238" t="s">
        <v>230</v>
      </c>
      <c r="B41" s="5"/>
      <c r="C41" s="106" t="s">
        <v>200</v>
      </c>
      <c r="D41" s="488"/>
      <c r="E41" s="488"/>
      <c r="F41" s="488">
        <f t="shared" si="0"/>
        <v>0</v>
      </c>
      <c r="G41" s="488"/>
      <c r="H41" s="488"/>
      <c r="I41" s="488">
        <f t="shared" si="1"/>
        <v>0</v>
      </c>
      <c r="J41" s="488"/>
      <c r="K41" s="488"/>
      <c r="L41" s="488">
        <f t="shared" si="2"/>
        <v>0</v>
      </c>
      <c r="M41" s="488"/>
      <c r="N41" s="488"/>
      <c r="O41" s="488">
        <f t="shared" si="3"/>
        <v>0</v>
      </c>
      <c r="P41" s="488"/>
      <c r="Q41" s="488"/>
      <c r="R41" s="488"/>
      <c r="S41" s="488"/>
      <c r="T41" s="488"/>
      <c r="U41" s="488">
        <f t="shared" si="4"/>
        <v>0</v>
      </c>
      <c r="V41" s="488"/>
      <c r="W41" s="488"/>
      <c r="X41" s="488">
        <f t="shared" si="5"/>
        <v>0</v>
      </c>
      <c r="Y41" s="488"/>
      <c r="Z41" s="488"/>
      <c r="AA41" s="488">
        <f t="shared" si="6"/>
        <v>0</v>
      </c>
      <c r="AB41" s="488"/>
      <c r="AC41" s="489"/>
      <c r="AD41" s="488">
        <f t="shared" si="7"/>
        <v>0</v>
      </c>
      <c r="AE41" s="488"/>
      <c r="AF41" s="488"/>
      <c r="AG41" s="488"/>
      <c r="AH41" s="488"/>
      <c r="AI41" s="489"/>
      <c r="AJ41" s="488"/>
      <c r="AK41" s="488"/>
      <c r="AL41" s="488"/>
      <c r="AM41" s="488"/>
      <c r="AN41" s="488"/>
      <c r="AO41" s="488"/>
      <c r="AP41" s="488"/>
      <c r="AQ41" s="488"/>
      <c r="AR41" s="285"/>
      <c r="AS41" s="285"/>
      <c r="AT41" s="290">
        <f t="shared" si="8"/>
        <v>0</v>
      </c>
      <c r="AU41" s="279"/>
      <c r="AV41" s="280">
        <f t="shared" si="9"/>
        <v>0</v>
      </c>
    </row>
    <row r="42" spans="1:48" ht="91.5">
      <c r="A42" s="238" t="s">
        <v>29</v>
      </c>
      <c r="B42" s="5"/>
      <c r="C42" s="106" t="s">
        <v>200</v>
      </c>
      <c r="D42" s="488"/>
      <c r="E42" s="488"/>
      <c r="F42" s="488">
        <f t="shared" si="0"/>
        <v>0</v>
      </c>
      <c r="G42" s="488"/>
      <c r="H42" s="488"/>
      <c r="I42" s="488">
        <f t="shared" si="1"/>
        <v>0</v>
      </c>
      <c r="J42" s="488"/>
      <c r="K42" s="488"/>
      <c r="L42" s="488">
        <f t="shared" si="2"/>
        <v>0</v>
      </c>
      <c r="M42" s="488"/>
      <c r="N42" s="488"/>
      <c r="O42" s="488">
        <f t="shared" si="3"/>
        <v>0</v>
      </c>
      <c r="P42" s="488"/>
      <c r="Q42" s="488">
        <f>P42*P27</f>
        <v>0</v>
      </c>
      <c r="R42" s="488"/>
      <c r="S42" s="488"/>
      <c r="T42" s="488"/>
      <c r="U42" s="488">
        <f t="shared" si="4"/>
        <v>0</v>
      </c>
      <c r="V42" s="488"/>
      <c r="W42" s="488"/>
      <c r="X42" s="488">
        <f t="shared" si="5"/>
        <v>0</v>
      </c>
      <c r="Y42" s="488"/>
      <c r="Z42" s="488">
        <f>Y42*Y27</f>
        <v>0</v>
      </c>
      <c r="AA42" s="488">
        <f t="shared" si="6"/>
        <v>0</v>
      </c>
      <c r="AB42" s="488"/>
      <c r="AC42" s="489">
        <f>AB42*AB27</f>
        <v>0</v>
      </c>
      <c r="AD42" s="488">
        <f t="shared" si="7"/>
        <v>0</v>
      </c>
      <c r="AE42" s="488">
        <v>3.3E-3</v>
      </c>
      <c r="AF42" s="488">
        <f>AE42*AE27</f>
        <v>4.2900000000000001E-2</v>
      </c>
      <c r="AG42" s="488"/>
      <c r="AH42" s="488">
        <v>1.5E-3</v>
      </c>
      <c r="AI42" s="489">
        <f>AH42*AH27</f>
        <v>1.95E-2</v>
      </c>
      <c r="AJ42" s="488"/>
      <c r="AK42" s="488"/>
      <c r="AL42" s="488"/>
      <c r="AM42" s="488"/>
      <c r="AN42" s="488"/>
      <c r="AO42" s="488"/>
      <c r="AP42" s="488"/>
      <c r="AQ42" s="488"/>
      <c r="AR42" s="285"/>
      <c r="AS42" s="285"/>
      <c r="AT42" s="289">
        <f t="shared" si="8"/>
        <v>6.2399999999999997E-2</v>
      </c>
      <c r="AU42" s="279">
        <v>195</v>
      </c>
      <c r="AV42" s="280">
        <f t="shared" si="9"/>
        <v>12.167999999999999</v>
      </c>
    </row>
    <row r="43" spans="1:48" ht="49.5">
      <c r="A43" s="238" t="s">
        <v>206</v>
      </c>
      <c r="B43" s="5"/>
      <c r="C43" s="106" t="s">
        <v>200</v>
      </c>
      <c r="D43" s="488"/>
      <c r="E43" s="488"/>
      <c r="F43" s="488">
        <f t="shared" si="0"/>
        <v>0</v>
      </c>
      <c r="G43" s="488"/>
      <c r="H43" s="488"/>
      <c r="I43" s="488">
        <f t="shared" si="1"/>
        <v>0</v>
      </c>
      <c r="J43" s="488"/>
      <c r="K43" s="488"/>
      <c r="L43" s="488">
        <f t="shared" si="2"/>
        <v>0</v>
      </c>
      <c r="M43" s="488"/>
      <c r="N43" s="488"/>
      <c r="O43" s="488">
        <f t="shared" si="3"/>
        <v>0</v>
      </c>
      <c r="P43" s="488"/>
      <c r="Q43" s="488"/>
      <c r="R43" s="488"/>
      <c r="S43" s="488"/>
      <c r="T43" s="488"/>
      <c r="U43" s="488">
        <f t="shared" si="4"/>
        <v>0</v>
      </c>
      <c r="V43" s="488"/>
      <c r="W43" s="488"/>
      <c r="X43" s="488">
        <f t="shared" si="5"/>
        <v>0</v>
      </c>
      <c r="Y43" s="488"/>
      <c r="Z43" s="488"/>
      <c r="AA43" s="488">
        <f t="shared" si="6"/>
        <v>0</v>
      </c>
      <c r="AB43" s="488"/>
      <c r="AC43" s="489"/>
      <c r="AD43" s="488">
        <f t="shared" si="7"/>
        <v>0</v>
      </c>
      <c r="AE43" s="488"/>
      <c r="AF43" s="488"/>
      <c r="AG43" s="488"/>
      <c r="AH43" s="488"/>
      <c r="AI43" s="489"/>
      <c r="AJ43" s="488"/>
      <c r="AK43" s="488"/>
      <c r="AL43" s="488"/>
      <c r="AM43" s="488"/>
      <c r="AN43" s="488"/>
      <c r="AO43" s="488"/>
      <c r="AP43" s="488"/>
      <c r="AQ43" s="488"/>
      <c r="AR43" s="285"/>
      <c r="AS43" s="285"/>
      <c r="AT43" s="290">
        <f t="shared" si="8"/>
        <v>0</v>
      </c>
      <c r="AU43" s="279"/>
      <c r="AV43" s="280">
        <f t="shared" si="9"/>
        <v>0</v>
      </c>
    </row>
    <row r="44" spans="1:48" ht="50.25">
      <c r="A44" s="238" t="s">
        <v>30</v>
      </c>
      <c r="B44" s="5"/>
      <c r="C44" s="106" t="s">
        <v>201</v>
      </c>
      <c r="D44" s="488"/>
      <c r="E44" s="488"/>
      <c r="F44" s="488">
        <f t="shared" si="0"/>
        <v>0</v>
      </c>
      <c r="G44" s="488"/>
      <c r="H44" s="488"/>
      <c r="I44" s="488">
        <f t="shared" si="1"/>
        <v>0</v>
      </c>
      <c r="J44" s="488"/>
      <c r="K44" s="488"/>
      <c r="L44" s="488">
        <f t="shared" si="2"/>
        <v>0</v>
      </c>
      <c r="M44" s="488"/>
      <c r="N44" s="488"/>
      <c r="O44" s="488">
        <f t="shared" si="3"/>
        <v>0</v>
      </c>
      <c r="P44" s="488">
        <v>3.3399999999999999E-2</v>
      </c>
      <c r="Q44" s="488">
        <f>P44*P27</f>
        <v>0.43419999999999997</v>
      </c>
      <c r="R44" s="488"/>
      <c r="S44" s="488"/>
      <c r="T44" s="488"/>
      <c r="U44" s="488">
        <f t="shared" si="4"/>
        <v>0</v>
      </c>
      <c r="V44" s="488"/>
      <c r="W44" s="488"/>
      <c r="X44" s="488">
        <f t="shared" si="5"/>
        <v>0</v>
      </c>
      <c r="Y44" s="488"/>
      <c r="Z44" s="488"/>
      <c r="AA44" s="488">
        <f t="shared" si="6"/>
        <v>0</v>
      </c>
      <c r="AB44" s="488"/>
      <c r="AC44" s="489"/>
      <c r="AD44" s="488">
        <f t="shared" si="7"/>
        <v>0</v>
      </c>
      <c r="AE44" s="488"/>
      <c r="AF44" s="488"/>
      <c r="AG44" s="488"/>
      <c r="AH44" s="488"/>
      <c r="AI44" s="489"/>
      <c r="AJ44" s="488"/>
      <c r="AK44" s="488"/>
      <c r="AL44" s="488"/>
      <c r="AM44" s="488"/>
      <c r="AN44" s="488"/>
      <c r="AO44" s="488"/>
      <c r="AP44" s="488"/>
      <c r="AQ44" s="488"/>
      <c r="AR44" s="285"/>
      <c r="AS44" s="285"/>
      <c r="AT44" s="289">
        <f t="shared" si="8"/>
        <v>0.43419999999999997</v>
      </c>
      <c r="AU44" s="279">
        <v>388.5</v>
      </c>
      <c r="AV44" s="280">
        <f t="shared" si="9"/>
        <v>168.6867</v>
      </c>
    </row>
    <row r="45" spans="1:48" ht="50.25">
      <c r="A45" s="238" t="s">
        <v>205</v>
      </c>
      <c r="B45" s="5"/>
      <c r="C45" s="106" t="s">
        <v>200</v>
      </c>
      <c r="D45" s="488"/>
      <c r="E45" s="488"/>
      <c r="F45" s="488">
        <f t="shared" si="0"/>
        <v>0</v>
      </c>
      <c r="G45" s="488"/>
      <c r="H45" s="488"/>
      <c r="I45" s="488">
        <f t="shared" si="1"/>
        <v>0</v>
      </c>
      <c r="J45" s="488"/>
      <c r="K45" s="488">
        <f>J45*J27</f>
        <v>0</v>
      </c>
      <c r="L45" s="488">
        <f t="shared" si="2"/>
        <v>0</v>
      </c>
      <c r="M45" s="488"/>
      <c r="N45" s="488"/>
      <c r="O45" s="488">
        <f t="shared" si="3"/>
        <v>0</v>
      </c>
      <c r="P45" s="488"/>
      <c r="Q45" s="488"/>
      <c r="R45" s="488"/>
      <c r="S45" s="488"/>
      <c r="T45" s="488"/>
      <c r="U45" s="488">
        <f t="shared" si="4"/>
        <v>0</v>
      </c>
      <c r="V45" s="488"/>
      <c r="W45" s="488"/>
      <c r="X45" s="488">
        <f t="shared" si="5"/>
        <v>0</v>
      </c>
      <c r="Y45" s="488"/>
      <c r="Z45" s="488"/>
      <c r="AA45" s="488">
        <f t="shared" si="6"/>
        <v>0</v>
      </c>
      <c r="AB45" s="488"/>
      <c r="AC45" s="489"/>
      <c r="AD45" s="488">
        <f t="shared" si="7"/>
        <v>0</v>
      </c>
      <c r="AE45" s="488"/>
      <c r="AF45" s="488"/>
      <c r="AG45" s="488"/>
      <c r="AH45" s="488"/>
      <c r="AI45" s="489"/>
      <c r="AJ45" s="488"/>
      <c r="AK45" s="488"/>
      <c r="AL45" s="488"/>
      <c r="AM45" s="488"/>
      <c r="AN45" s="488"/>
      <c r="AO45" s="488"/>
      <c r="AP45" s="488"/>
      <c r="AQ45" s="488"/>
      <c r="AR45" s="285"/>
      <c r="AS45" s="285"/>
      <c r="AT45" s="289">
        <f t="shared" si="8"/>
        <v>0</v>
      </c>
      <c r="AU45" s="279">
        <v>270</v>
      </c>
      <c r="AV45" s="280">
        <f t="shared" si="9"/>
        <v>0</v>
      </c>
    </row>
    <row r="46" spans="1:48" ht="49.5">
      <c r="A46" s="238" t="s">
        <v>31</v>
      </c>
      <c r="B46" s="5"/>
      <c r="C46" s="106" t="s">
        <v>200</v>
      </c>
      <c r="D46" s="488"/>
      <c r="E46" s="488"/>
      <c r="F46" s="488">
        <f t="shared" si="0"/>
        <v>0</v>
      </c>
      <c r="G46" s="488"/>
      <c r="H46" s="488"/>
      <c r="I46" s="488">
        <f t="shared" si="1"/>
        <v>0</v>
      </c>
      <c r="J46" s="488"/>
      <c r="K46" s="488"/>
      <c r="L46" s="488">
        <f t="shared" si="2"/>
        <v>0</v>
      </c>
      <c r="M46" s="488"/>
      <c r="N46" s="488"/>
      <c r="O46" s="488">
        <f t="shared" si="3"/>
        <v>0</v>
      </c>
      <c r="P46" s="488"/>
      <c r="Q46" s="488"/>
      <c r="R46" s="488"/>
      <c r="S46" s="488"/>
      <c r="T46" s="488"/>
      <c r="U46" s="488">
        <f t="shared" si="4"/>
        <v>0</v>
      </c>
      <c r="V46" s="488"/>
      <c r="W46" s="488"/>
      <c r="X46" s="488">
        <f t="shared" si="5"/>
        <v>0</v>
      </c>
      <c r="Y46" s="488"/>
      <c r="Z46" s="488"/>
      <c r="AA46" s="488">
        <f t="shared" si="6"/>
        <v>0</v>
      </c>
      <c r="AB46" s="488"/>
      <c r="AC46" s="489"/>
      <c r="AD46" s="488">
        <f t="shared" si="7"/>
        <v>0</v>
      </c>
      <c r="AE46" s="488"/>
      <c r="AF46" s="488"/>
      <c r="AG46" s="488"/>
      <c r="AH46" s="488"/>
      <c r="AI46" s="489"/>
      <c r="AJ46" s="488"/>
      <c r="AK46" s="488"/>
      <c r="AL46" s="488"/>
      <c r="AM46" s="488"/>
      <c r="AN46" s="488"/>
      <c r="AO46" s="488"/>
      <c r="AP46" s="488"/>
      <c r="AQ46" s="488"/>
      <c r="AR46" s="285"/>
      <c r="AS46" s="285"/>
      <c r="AT46" s="290">
        <f t="shared" si="8"/>
        <v>0</v>
      </c>
      <c r="AU46" s="279"/>
      <c r="AV46" s="280">
        <f t="shared" si="9"/>
        <v>0</v>
      </c>
    </row>
    <row r="47" spans="1:48" ht="50.25">
      <c r="A47" s="238" t="s">
        <v>32</v>
      </c>
      <c r="B47" s="5"/>
      <c r="C47" s="106" t="s">
        <v>200</v>
      </c>
      <c r="D47" s="488"/>
      <c r="E47" s="488"/>
      <c r="F47" s="488">
        <f t="shared" si="0"/>
        <v>0</v>
      </c>
      <c r="G47" s="488"/>
      <c r="H47" s="488"/>
      <c r="I47" s="488">
        <f t="shared" si="1"/>
        <v>0</v>
      </c>
      <c r="J47" s="488"/>
      <c r="K47" s="488"/>
      <c r="L47" s="488">
        <f t="shared" si="2"/>
        <v>0</v>
      </c>
      <c r="M47" s="488"/>
      <c r="N47" s="488"/>
      <c r="O47" s="488">
        <f t="shared" si="3"/>
        <v>0</v>
      </c>
      <c r="P47" s="488"/>
      <c r="Q47" s="488"/>
      <c r="R47" s="488"/>
      <c r="S47" s="488"/>
      <c r="T47" s="488"/>
      <c r="U47" s="488">
        <f t="shared" si="4"/>
        <v>0</v>
      </c>
      <c r="V47" s="488"/>
      <c r="W47" s="488"/>
      <c r="X47" s="488">
        <f t="shared" si="5"/>
        <v>0</v>
      </c>
      <c r="Y47" s="488"/>
      <c r="Z47" s="488"/>
      <c r="AA47" s="488">
        <f t="shared" si="6"/>
        <v>0</v>
      </c>
      <c r="AB47" s="488"/>
      <c r="AC47" s="489"/>
      <c r="AD47" s="488">
        <f t="shared" si="7"/>
        <v>0</v>
      </c>
      <c r="AE47" s="488"/>
      <c r="AF47" s="488"/>
      <c r="AG47" s="488"/>
      <c r="AH47" s="488"/>
      <c r="AI47" s="489"/>
      <c r="AJ47" s="488"/>
      <c r="AK47" s="488"/>
      <c r="AL47" s="488"/>
      <c r="AM47" s="488"/>
      <c r="AN47" s="488"/>
      <c r="AO47" s="488"/>
      <c r="AP47" s="488"/>
      <c r="AQ47" s="488"/>
      <c r="AR47" s="285"/>
      <c r="AS47" s="285"/>
      <c r="AT47" s="289">
        <f t="shared" si="8"/>
        <v>0</v>
      </c>
      <c r="AU47" s="279">
        <v>138</v>
      </c>
      <c r="AV47" s="280">
        <f>AT47*AU47</f>
        <v>0</v>
      </c>
    </row>
    <row r="48" spans="1:48" ht="49.5">
      <c r="A48" s="238" t="s">
        <v>33</v>
      </c>
      <c r="B48" s="5"/>
      <c r="C48" s="106" t="s">
        <v>200</v>
      </c>
      <c r="D48" s="488"/>
      <c r="E48" s="488"/>
      <c r="F48" s="488">
        <f t="shared" si="0"/>
        <v>0</v>
      </c>
      <c r="G48" s="488"/>
      <c r="H48" s="488"/>
      <c r="I48" s="488">
        <f t="shared" si="1"/>
        <v>0</v>
      </c>
      <c r="J48" s="488"/>
      <c r="K48" s="488"/>
      <c r="L48" s="488">
        <f t="shared" si="2"/>
        <v>0</v>
      </c>
      <c r="M48" s="488"/>
      <c r="N48" s="488"/>
      <c r="O48" s="488">
        <f t="shared" si="3"/>
        <v>0</v>
      </c>
      <c r="P48" s="488"/>
      <c r="Q48" s="488"/>
      <c r="R48" s="488"/>
      <c r="S48" s="488"/>
      <c r="T48" s="488"/>
      <c r="U48" s="488">
        <f t="shared" si="4"/>
        <v>0</v>
      </c>
      <c r="V48" s="488"/>
      <c r="W48" s="488"/>
      <c r="X48" s="488">
        <f t="shared" si="5"/>
        <v>0</v>
      </c>
      <c r="Y48" s="488"/>
      <c r="Z48" s="488"/>
      <c r="AA48" s="488">
        <f t="shared" si="6"/>
        <v>0</v>
      </c>
      <c r="AB48" s="488"/>
      <c r="AC48" s="489"/>
      <c r="AD48" s="488">
        <f t="shared" si="7"/>
        <v>0</v>
      </c>
      <c r="AE48" s="488"/>
      <c r="AF48" s="488"/>
      <c r="AG48" s="488"/>
      <c r="AH48" s="488"/>
      <c r="AI48" s="489"/>
      <c r="AJ48" s="488"/>
      <c r="AK48" s="488"/>
      <c r="AL48" s="488"/>
      <c r="AM48" s="488"/>
      <c r="AN48" s="488"/>
      <c r="AO48" s="488"/>
      <c r="AP48" s="488"/>
      <c r="AQ48" s="488"/>
      <c r="AR48" s="285"/>
      <c r="AS48" s="285"/>
      <c r="AT48" s="290">
        <f t="shared" si="8"/>
        <v>0</v>
      </c>
      <c r="AU48" s="279"/>
      <c r="AV48" s="280">
        <f t="shared" si="9"/>
        <v>0</v>
      </c>
    </row>
    <row r="49" spans="1:48" ht="49.5">
      <c r="A49" s="238" t="s">
        <v>34</v>
      </c>
      <c r="B49" s="5"/>
      <c r="C49" s="106" t="s">
        <v>200</v>
      </c>
      <c r="D49" s="488"/>
      <c r="E49" s="488"/>
      <c r="F49" s="488">
        <f t="shared" si="0"/>
        <v>0</v>
      </c>
      <c r="G49" s="488"/>
      <c r="H49" s="488"/>
      <c r="I49" s="488">
        <f t="shared" si="1"/>
        <v>0</v>
      </c>
      <c r="J49" s="488"/>
      <c r="K49" s="488"/>
      <c r="L49" s="488">
        <f t="shared" si="2"/>
        <v>0</v>
      </c>
      <c r="M49" s="488"/>
      <c r="N49" s="488"/>
      <c r="O49" s="488">
        <f t="shared" si="3"/>
        <v>0</v>
      </c>
      <c r="P49" s="488"/>
      <c r="Q49" s="488"/>
      <c r="R49" s="488"/>
      <c r="S49" s="488"/>
      <c r="T49" s="488"/>
      <c r="U49" s="488">
        <f t="shared" si="4"/>
        <v>0</v>
      </c>
      <c r="V49" s="488"/>
      <c r="W49" s="488"/>
      <c r="X49" s="488">
        <f t="shared" si="5"/>
        <v>0</v>
      </c>
      <c r="Y49" s="488"/>
      <c r="Z49" s="488"/>
      <c r="AA49" s="488">
        <f t="shared" si="6"/>
        <v>0</v>
      </c>
      <c r="AB49" s="488"/>
      <c r="AC49" s="489"/>
      <c r="AD49" s="488">
        <f t="shared" si="7"/>
        <v>0</v>
      </c>
      <c r="AE49" s="488"/>
      <c r="AF49" s="488"/>
      <c r="AG49" s="488"/>
      <c r="AH49" s="488"/>
      <c r="AI49" s="489"/>
      <c r="AJ49" s="488"/>
      <c r="AK49" s="488"/>
      <c r="AL49" s="488"/>
      <c r="AM49" s="488"/>
      <c r="AN49" s="488"/>
      <c r="AO49" s="488"/>
      <c r="AP49" s="488"/>
      <c r="AQ49" s="488"/>
      <c r="AR49" s="285"/>
      <c r="AS49" s="285"/>
      <c r="AT49" s="290">
        <f t="shared" si="8"/>
        <v>0</v>
      </c>
      <c r="AU49" s="279"/>
      <c r="AV49" s="280">
        <f t="shared" si="9"/>
        <v>0</v>
      </c>
    </row>
    <row r="50" spans="1:48" ht="49.5">
      <c r="A50" s="238" t="s">
        <v>35</v>
      </c>
      <c r="B50" s="5"/>
      <c r="C50" s="106" t="s">
        <v>202</v>
      </c>
      <c r="D50" s="488"/>
      <c r="E50" s="488"/>
      <c r="F50" s="488">
        <f t="shared" si="0"/>
        <v>0</v>
      </c>
      <c r="G50" s="488"/>
      <c r="H50" s="488"/>
      <c r="I50" s="488">
        <f t="shared" si="1"/>
        <v>0</v>
      </c>
      <c r="J50" s="488"/>
      <c r="K50" s="488">
        <f>J50*J27</f>
        <v>0</v>
      </c>
      <c r="L50" s="488">
        <f t="shared" si="2"/>
        <v>0</v>
      </c>
      <c r="M50" s="488"/>
      <c r="N50" s="488"/>
      <c r="O50" s="488">
        <f t="shared" si="3"/>
        <v>0</v>
      </c>
      <c r="P50" s="488"/>
      <c r="Q50" s="488"/>
      <c r="R50" s="488"/>
      <c r="S50" s="488"/>
      <c r="T50" s="488"/>
      <c r="U50" s="488">
        <f t="shared" si="4"/>
        <v>0</v>
      </c>
      <c r="V50" s="488"/>
      <c r="W50" s="488"/>
      <c r="X50" s="488">
        <f t="shared" si="5"/>
        <v>0</v>
      </c>
      <c r="Y50" s="488"/>
      <c r="Z50" s="488"/>
      <c r="AA50" s="488">
        <f t="shared" si="6"/>
        <v>0</v>
      </c>
      <c r="AB50" s="488"/>
      <c r="AC50" s="489"/>
      <c r="AD50" s="488">
        <f t="shared" si="7"/>
        <v>0</v>
      </c>
      <c r="AE50" s="488"/>
      <c r="AF50" s="488"/>
      <c r="AG50" s="488"/>
      <c r="AH50" s="488"/>
      <c r="AI50" s="489"/>
      <c r="AJ50" s="488"/>
      <c r="AK50" s="488"/>
      <c r="AL50" s="488"/>
      <c r="AM50" s="488"/>
      <c r="AN50" s="488"/>
      <c r="AO50" s="488"/>
      <c r="AP50" s="488"/>
      <c r="AQ50" s="488"/>
      <c r="AR50" s="285"/>
      <c r="AS50" s="285"/>
      <c r="AT50" s="329">
        <f>(E50+H50+K50+N50+Q50+T50+W50+Z50+AC50+AF50+AI50+AL50+AO50+AQ50+AS50)/0.04</f>
        <v>0</v>
      </c>
      <c r="AU50" s="279">
        <v>9.75</v>
      </c>
      <c r="AV50" s="280">
        <f t="shared" si="9"/>
        <v>0</v>
      </c>
    </row>
    <row r="51" spans="1:48" ht="50.25">
      <c r="A51" s="239" t="s">
        <v>226</v>
      </c>
      <c r="B51" s="8"/>
      <c r="C51" s="106" t="s">
        <v>200</v>
      </c>
      <c r="D51" s="488"/>
      <c r="E51" s="488">
        <f>D51*D27</f>
        <v>0</v>
      </c>
      <c r="F51" s="488">
        <f t="shared" si="0"/>
        <v>0</v>
      </c>
      <c r="G51" s="490"/>
      <c r="H51" s="490"/>
      <c r="I51" s="488">
        <f t="shared" si="1"/>
        <v>0</v>
      </c>
      <c r="J51" s="490"/>
      <c r="K51" s="490"/>
      <c r="L51" s="488">
        <f t="shared" si="2"/>
        <v>0</v>
      </c>
      <c r="M51" s="490"/>
      <c r="N51" s="490"/>
      <c r="O51" s="488">
        <f t="shared" si="3"/>
        <v>0</v>
      </c>
      <c r="P51" s="490"/>
      <c r="Q51" s="490"/>
      <c r="R51" s="488"/>
      <c r="S51" s="490"/>
      <c r="T51" s="490"/>
      <c r="U51" s="488">
        <f t="shared" si="4"/>
        <v>0</v>
      </c>
      <c r="V51" s="490"/>
      <c r="W51" s="490"/>
      <c r="X51" s="488">
        <f t="shared" si="5"/>
        <v>0</v>
      </c>
      <c r="Y51" s="490"/>
      <c r="Z51" s="490"/>
      <c r="AA51" s="488">
        <f t="shared" si="6"/>
        <v>0</v>
      </c>
      <c r="AB51" s="490"/>
      <c r="AC51" s="491"/>
      <c r="AD51" s="488">
        <f t="shared" si="7"/>
        <v>0</v>
      </c>
      <c r="AE51" s="490"/>
      <c r="AF51" s="490"/>
      <c r="AG51" s="488"/>
      <c r="AH51" s="490"/>
      <c r="AI51" s="491"/>
      <c r="AJ51" s="488"/>
      <c r="AK51" s="490"/>
      <c r="AL51" s="490"/>
      <c r="AM51" s="488"/>
      <c r="AN51" s="490"/>
      <c r="AO51" s="490"/>
      <c r="AP51" s="490"/>
      <c r="AQ51" s="490"/>
      <c r="AR51" s="286"/>
      <c r="AS51" s="286"/>
      <c r="AT51" s="289">
        <f t="shared" si="8"/>
        <v>0</v>
      </c>
      <c r="AU51" s="278">
        <v>433.5</v>
      </c>
      <c r="AV51" s="280">
        <f t="shared" si="9"/>
        <v>0</v>
      </c>
    </row>
    <row r="52" spans="1:48" ht="50.25">
      <c r="A52" s="240" t="s">
        <v>36</v>
      </c>
      <c r="B52" s="8"/>
      <c r="C52" s="106" t="s">
        <v>200</v>
      </c>
      <c r="D52" s="490"/>
      <c r="E52" s="490"/>
      <c r="F52" s="488">
        <f t="shared" si="0"/>
        <v>0</v>
      </c>
      <c r="G52" s="490"/>
      <c r="H52" s="490"/>
      <c r="I52" s="488">
        <f t="shared" si="1"/>
        <v>0</v>
      </c>
      <c r="J52" s="490"/>
      <c r="K52" s="490">
        <f>J52*J27</f>
        <v>0</v>
      </c>
      <c r="L52" s="488">
        <f t="shared" si="2"/>
        <v>0</v>
      </c>
      <c r="M52" s="490"/>
      <c r="N52" s="490"/>
      <c r="O52" s="488">
        <f t="shared" si="3"/>
        <v>0</v>
      </c>
      <c r="P52" s="490"/>
      <c r="Q52" s="490">
        <f>P52*P27</f>
        <v>0</v>
      </c>
      <c r="R52" s="488"/>
      <c r="S52" s="490"/>
      <c r="T52" s="490"/>
      <c r="U52" s="488">
        <f>T52*AU52</f>
        <v>0</v>
      </c>
      <c r="V52" s="490"/>
      <c r="W52" s="490"/>
      <c r="X52" s="488">
        <f t="shared" si="5"/>
        <v>0</v>
      </c>
      <c r="Y52" s="490">
        <v>2.5000000000000001E-2</v>
      </c>
      <c r="Z52" s="490">
        <f>Y52*Y27</f>
        <v>0</v>
      </c>
      <c r="AA52" s="488">
        <f t="shared" si="6"/>
        <v>0</v>
      </c>
      <c r="AB52" s="490"/>
      <c r="AC52" s="491"/>
      <c r="AD52" s="488">
        <f t="shared" si="7"/>
        <v>0</v>
      </c>
      <c r="AE52" s="490">
        <v>3.3E-3</v>
      </c>
      <c r="AF52" s="490">
        <f>AE52*AE27</f>
        <v>4.2900000000000001E-2</v>
      </c>
      <c r="AG52" s="488"/>
      <c r="AH52" s="490"/>
      <c r="AI52" s="491"/>
      <c r="AJ52" s="488"/>
      <c r="AK52" s="490"/>
      <c r="AL52" s="490"/>
      <c r="AM52" s="488"/>
      <c r="AN52" s="490"/>
      <c r="AO52" s="490"/>
      <c r="AP52" s="490"/>
      <c r="AQ52" s="490"/>
      <c r="AR52" s="286"/>
      <c r="AS52" s="286"/>
      <c r="AT52" s="289">
        <f t="shared" si="8"/>
        <v>4.2900000000000001E-2</v>
      </c>
      <c r="AU52" s="278">
        <v>46.5</v>
      </c>
      <c r="AV52" s="280">
        <f t="shared" si="9"/>
        <v>1.99485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493" t="s">
        <v>8</v>
      </c>
      <c r="AU54" s="494"/>
      <c r="AV54" s="6"/>
    </row>
    <row r="55" spans="1:48">
      <c r="A55" s="12"/>
      <c r="B55" s="14"/>
      <c r="C55" s="4" t="s">
        <v>76</v>
      </c>
      <c r="D55" s="534" t="s">
        <v>18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36"/>
      <c r="O55" s="172"/>
      <c r="P55" s="534" t="s">
        <v>19</v>
      </c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6"/>
      <c r="AC55" s="534" t="s">
        <v>20</v>
      </c>
      <c r="AD55" s="535"/>
      <c r="AE55" s="535"/>
      <c r="AF55" s="535"/>
      <c r="AG55" s="535"/>
      <c r="AH55" s="536"/>
      <c r="AI55" s="534" t="s">
        <v>21</v>
      </c>
      <c r="AJ55" s="535"/>
      <c r="AK55" s="535"/>
      <c r="AL55" s="535"/>
      <c r="AM55" s="535"/>
      <c r="AN55" s="535"/>
      <c r="AO55" s="536"/>
      <c r="AP55" s="24" t="s">
        <v>16</v>
      </c>
      <c r="AQ55" s="23"/>
      <c r="AR55" s="23"/>
      <c r="AS55" s="16"/>
      <c r="AT55" s="552" t="s">
        <v>3</v>
      </c>
      <c r="AU55" s="553"/>
      <c r="AV55" s="6"/>
    </row>
    <row r="56" spans="1:48">
      <c r="A56" s="1"/>
      <c r="B56" s="4"/>
      <c r="C56" s="4" t="s">
        <v>75</v>
      </c>
      <c r="D56" s="537"/>
      <c r="E56" s="538"/>
      <c r="F56" s="538"/>
      <c r="G56" s="538"/>
      <c r="H56" s="538"/>
      <c r="I56" s="538"/>
      <c r="J56" s="538"/>
      <c r="K56" s="538"/>
      <c r="L56" s="538"/>
      <c r="M56" s="538"/>
      <c r="N56" s="539"/>
      <c r="O56" s="173"/>
      <c r="P56" s="537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9"/>
      <c r="AC56" s="537"/>
      <c r="AD56" s="538"/>
      <c r="AE56" s="538"/>
      <c r="AF56" s="538"/>
      <c r="AG56" s="538"/>
      <c r="AH56" s="539"/>
      <c r="AI56" s="537"/>
      <c r="AJ56" s="538"/>
      <c r="AK56" s="538"/>
      <c r="AL56" s="538"/>
      <c r="AM56" s="538"/>
      <c r="AN56" s="538"/>
      <c r="AO56" s="539"/>
      <c r="AP56" s="26" t="s">
        <v>17</v>
      </c>
      <c r="AQ56" s="25"/>
      <c r="AR56" s="25"/>
      <c r="AS56" s="2"/>
      <c r="AT56" s="554" t="s">
        <v>57</v>
      </c>
      <c r="AU56" s="555"/>
      <c r="AV56" s="7"/>
    </row>
    <row r="57" spans="1:48" ht="20.25" customHeight="1">
      <c r="A57" s="1" t="s">
        <v>78</v>
      </c>
      <c r="B57" s="4" t="s">
        <v>79</v>
      </c>
      <c r="C57" s="4" t="s">
        <v>9</v>
      </c>
      <c r="D57" s="546">
        <f>D23</f>
        <v>0</v>
      </c>
      <c r="E57" s="547"/>
      <c r="F57" s="103"/>
      <c r="G57" s="546">
        <f>G23</f>
        <v>0</v>
      </c>
      <c r="H57" s="547"/>
      <c r="I57" s="103"/>
      <c r="J57" s="546">
        <f>J23</f>
        <v>0</v>
      </c>
      <c r="K57" s="547"/>
      <c r="L57" s="103"/>
      <c r="M57" s="546">
        <f>M23</f>
        <v>0</v>
      </c>
      <c r="N57" s="547"/>
      <c r="O57" s="103"/>
      <c r="P57" s="546" t="str">
        <f>P23</f>
        <v>каша пшенная мол с/м</v>
      </c>
      <c r="Q57" s="547"/>
      <c r="R57" s="103"/>
      <c r="S57" s="546" t="str">
        <f>S23</f>
        <v xml:space="preserve">Чай с сахаром </v>
      </c>
      <c r="T57" s="547"/>
      <c r="U57" s="103"/>
      <c r="V57" s="546"/>
      <c r="W57" s="547"/>
      <c r="X57" s="103"/>
      <c r="Y57" s="546">
        <f>Y23</f>
        <v>0</v>
      </c>
      <c r="Z57" s="547"/>
      <c r="AA57" s="103"/>
      <c r="AB57" s="546">
        <f>AB23</f>
        <v>0</v>
      </c>
      <c r="AC57" s="547"/>
      <c r="AD57" s="103"/>
      <c r="AE57" s="509" t="str">
        <f>AE23</f>
        <v>гуляш</v>
      </c>
      <c r="AF57" s="510"/>
      <c r="AG57" s="444"/>
      <c r="AH57" s="509" t="str">
        <f>AH23</f>
        <v>картофель запеченый</v>
      </c>
      <c r="AI57" s="510"/>
      <c r="AJ57" s="444"/>
      <c r="AK57" s="509" t="str">
        <f>AK23</f>
        <v>Хлеб пшеничный/ржаой</v>
      </c>
      <c r="AL57" s="510"/>
      <c r="AM57" s="444"/>
      <c r="AN57" s="509" t="str">
        <f>AN23</f>
        <v>Компот из кураги</v>
      </c>
      <c r="AO57" s="510"/>
      <c r="AP57" s="546"/>
      <c r="AQ57" s="547"/>
      <c r="AR57" s="546"/>
      <c r="AS57" s="547"/>
      <c r="AT57" s="18"/>
      <c r="AU57" s="174"/>
      <c r="AV57" s="18"/>
    </row>
    <row r="58" spans="1:48" ht="23.25">
      <c r="A58" s="1"/>
      <c r="B58" s="4"/>
      <c r="C58" s="4" t="s">
        <v>10</v>
      </c>
      <c r="D58" s="548"/>
      <c r="E58" s="549"/>
      <c r="F58" s="104"/>
      <c r="G58" s="548"/>
      <c r="H58" s="549"/>
      <c r="I58" s="104"/>
      <c r="J58" s="548"/>
      <c r="K58" s="549"/>
      <c r="L58" s="104"/>
      <c r="M58" s="548"/>
      <c r="N58" s="549"/>
      <c r="O58" s="104"/>
      <c r="P58" s="548"/>
      <c r="Q58" s="549"/>
      <c r="R58" s="104"/>
      <c r="S58" s="548"/>
      <c r="T58" s="549"/>
      <c r="U58" s="104"/>
      <c r="V58" s="548"/>
      <c r="W58" s="549"/>
      <c r="X58" s="104"/>
      <c r="Y58" s="548"/>
      <c r="Z58" s="549"/>
      <c r="AA58" s="104"/>
      <c r="AB58" s="548"/>
      <c r="AC58" s="549"/>
      <c r="AD58" s="104"/>
      <c r="AE58" s="511"/>
      <c r="AF58" s="512"/>
      <c r="AG58" s="445"/>
      <c r="AH58" s="511"/>
      <c r="AI58" s="512"/>
      <c r="AJ58" s="445"/>
      <c r="AK58" s="511"/>
      <c r="AL58" s="512"/>
      <c r="AM58" s="445"/>
      <c r="AN58" s="511"/>
      <c r="AO58" s="512"/>
      <c r="AP58" s="548"/>
      <c r="AQ58" s="549"/>
      <c r="AR58" s="548"/>
      <c r="AS58" s="549"/>
      <c r="AT58" s="14" t="s">
        <v>6</v>
      </c>
      <c r="AU58" s="4" t="s">
        <v>4</v>
      </c>
      <c r="AV58" s="4"/>
    </row>
    <row r="59" spans="1:48" ht="23.25">
      <c r="A59" s="2"/>
      <c r="B59" s="3"/>
      <c r="C59" s="3"/>
      <c r="D59" s="550"/>
      <c r="E59" s="551"/>
      <c r="F59" s="105"/>
      <c r="G59" s="550"/>
      <c r="H59" s="551"/>
      <c r="I59" s="105"/>
      <c r="J59" s="550"/>
      <c r="K59" s="551"/>
      <c r="L59" s="105"/>
      <c r="M59" s="550"/>
      <c r="N59" s="551"/>
      <c r="O59" s="105"/>
      <c r="P59" s="550"/>
      <c r="Q59" s="551"/>
      <c r="R59" s="105"/>
      <c r="S59" s="550"/>
      <c r="T59" s="551"/>
      <c r="U59" s="105"/>
      <c r="V59" s="550"/>
      <c r="W59" s="551"/>
      <c r="X59" s="105"/>
      <c r="Y59" s="550"/>
      <c r="Z59" s="551"/>
      <c r="AA59" s="105"/>
      <c r="AB59" s="550"/>
      <c r="AC59" s="551"/>
      <c r="AD59" s="105"/>
      <c r="AE59" s="513"/>
      <c r="AF59" s="514"/>
      <c r="AG59" s="446"/>
      <c r="AH59" s="513"/>
      <c r="AI59" s="514"/>
      <c r="AJ59" s="446"/>
      <c r="AK59" s="513"/>
      <c r="AL59" s="514"/>
      <c r="AM59" s="446"/>
      <c r="AN59" s="513"/>
      <c r="AO59" s="514"/>
      <c r="AP59" s="550"/>
      <c r="AQ59" s="551"/>
      <c r="AR59" s="550"/>
      <c r="AS59" s="551"/>
      <c r="AT59" s="3" t="s">
        <v>7</v>
      </c>
      <c r="AU59" s="3" t="s">
        <v>5</v>
      </c>
      <c r="AV59" s="3"/>
    </row>
    <row r="60" spans="1:48" ht="23.2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26</v>
      </c>
      <c r="AC60" s="27">
        <v>27</v>
      </c>
      <c r="AD60" s="27"/>
      <c r="AE60" s="442">
        <v>18</v>
      </c>
      <c r="AF60" s="442">
        <v>19</v>
      </c>
      <c r="AG60" s="442"/>
      <c r="AH60" s="455">
        <v>20</v>
      </c>
      <c r="AI60" s="442">
        <v>21</v>
      </c>
      <c r="AJ60" s="442"/>
      <c r="AK60" s="442">
        <v>22</v>
      </c>
      <c r="AL60" s="442">
        <v>23</v>
      </c>
      <c r="AM60" s="442"/>
      <c r="AN60" s="442">
        <v>24</v>
      </c>
      <c r="AO60" s="442">
        <v>25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0" t="s">
        <v>37</v>
      </c>
      <c r="B61" s="10"/>
      <c r="C61" s="106" t="s">
        <v>200</v>
      </c>
      <c r="D61" s="97"/>
      <c r="E61" s="97"/>
      <c r="F61" s="237">
        <f>E61*AU61</f>
        <v>0</v>
      </c>
      <c r="G61" s="237"/>
      <c r="H61" s="237"/>
      <c r="I61" s="237">
        <f>H61*AU61</f>
        <v>0</v>
      </c>
      <c r="J61" s="237"/>
      <c r="K61" s="237"/>
      <c r="L61" s="237">
        <f>K61*AU61</f>
        <v>0</v>
      </c>
      <c r="M61" s="237"/>
      <c r="N61" s="237"/>
      <c r="O61" s="237">
        <f>N61*AU61</f>
        <v>0</v>
      </c>
      <c r="P61" s="237"/>
      <c r="Q61" s="237"/>
      <c r="R61" s="237"/>
      <c r="S61" s="237"/>
      <c r="T61" s="237"/>
      <c r="U61" s="237">
        <f>T61*AU61</f>
        <v>0</v>
      </c>
      <c r="V61" s="237"/>
      <c r="W61" s="237"/>
      <c r="X61" s="237">
        <f>W61*AU61</f>
        <v>0</v>
      </c>
      <c r="Y61" s="237"/>
      <c r="Z61" s="237"/>
      <c r="AA61" s="237">
        <f>Z61*AU61</f>
        <v>0</v>
      </c>
      <c r="AB61" s="237"/>
      <c r="AC61" s="237"/>
      <c r="AD61" s="237">
        <f>AC61*AU61</f>
        <v>0</v>
      </c>
      <c r="AE61" s="443"/>
      <c r="AF61" s="443"/>
      <c r="AG61" s="443"/>
      <c r="AH61" s="443"/>
      <c r="AI61" s="461"/>
      <c r="AJ61" s="443"/>
      <c r="AK61" s="443"/>
      <c r="AL61" s="443"/>
      <c r="AM61" s="443"/>
      <c r="AN61" s="443"/>
      <c r="AO61" s="443"/>
      <c r="AP61" s="287"/>
      <c r="AQ61" s="287"/>
      <c r="AR61" s="287"/>
      <c r="AS61" s="287"/>
      <c r="AT61" s="291">
        <f>E61+H61+K61+N61+Q61+T61+W61+Z61+AC61+AF61+AI61+AL61+AO61+AQ61+AS61</f>
        <v>0</v>
      </c>
      <c r="AU61" s="452"/>
      <c r="AV61" s="282">
        <f>AT61*AU61</f>
        <v>0</v>
      </c>
    </row>
    <row r="62" spans="1:48" ht="49.5">
      <c r="A62" s="241" t="s">
        <v>39</v>
      </c>
      <c r="B62" s="8"/>
      <c r="C62" s="106" t="s">
        <v>200</v>
      </c>
      <c r="D62" s="95"/>
      <c r="E62" s="95"/>
      <c r="F62" s="237">
        <f t="shared" ref="F62:F93" si="10">E62*AU62</f>
        <v>0</v>
      </c>
      <c r="G62" s="236"/>
      <c r="H62" s="236"/>
      <c r="I62" s="237">
        <f t="shared" ref="I62:I92" si="11">H62*AU62</f>
        <v>0</v>
      </c>
      <c r="J62" s="236"/>
      <c r="K62" s="236"/>
      <c r="L62" s="237">
        <f t="shared" ref="L62:L94" si="12">K62*AU62</f>
        <v>0</v>
      </c>
      <c r="M62" s="236"/>
      <c r="N62" s="236"/>
      <c r="O62" s="237">
        <f t="shared" ref="O62:O91" si="13">N62*AU62</f>
        <v>0</v>
      </c>
      <c r="P62" s="236"/>
      <c r="Q62" s="236"/>
      <c r="R62" s="237"/>
      <c r="S62" s="236"/>
      <c r="T62" s="236"/>
      <c r="U62" s="237">
        <f t="shared" ref="U62:U94" si="14">T62*AU62</f>
        <v>0</v>
      </c>
      <c r="V62" s="236"/>
      <c r="W62" s="236"/>
      <c r="X62" s="237">
        <f t="shared" ref="X62:X92" si="15">W62*AU62</f>
        <v>0</v>
      </c>
      <c r="Y62" s="236"/>
      <c r="Z62" s="236"/>
      <c r="AA62" s="237">
        <f t="shared" ref="AA62:AA94" si="16">Z62*AU62</f>
        <v>0</v>
      </c>
      <c r="AB62" s="236"/>
      <c r="AC62" s="236"/>
      <c r="AD62" s="237">
        <f t="shared" ref="AD62:AD92" si="17">AC62*AU62</f>
        <v>0</v>
      </c>
      <c r="AE62" s="387"/>
      <c r="AF62" s="387"/>
      <c r="AG62" s="443"/>
      <c r="AH62" s="387"/>
      <c r="AI62" s="460"/>
      <c r="AJ62" s="443"/>
      <c r="AK62" s="387"/>
      <c r="AL62" s="387"/>
      <c r="AM62" s="443"/>
      <c r="AN62" s="387"/>
      <c r="AO62" s="387"/>
      <c r="AP62" s="286"/>
      <c r="AQ62" s="286"/>
      <c r="AR62" s="286"/>
      <c r="AS62" s="286"/>
      <c r="AT62" s="291">
        <f t="shared" ref="AT62:AT97" si="18">E62+H62+K62+N62+Q62+T62+W62+Z62+AC62+AF62+AI62+AL62+AO62+AQ62+AS62</f>
        <v>0</v>
      </c>
      <c r="AU62" s="453"/>
      <c r="AV62" s="282">
        <f t="shared" ref="AV62:AV97" si="19">AT62*AU62</f>
        <v>0</v>
      </c>
    </row>
    <row r="63" spans="1:48" ht="49.5">
      <c r="A63" s="240" t="s">
        <v>40</v>
      </c>
      <c r="B63" s="5"/>
      <c r="C63" s="106" t="s">
        <v>200</v>
      </c>
      <c r="D63" s="94"/>
      <c r="E63" s="94"/>
      <c r="F63" s="237">
        <f t="shared" si="10"/>
        <v>0</v>
      </c>
      <c r="G63" s="234"/>
      <c r="H63" s="234"/>
      <c r="I63" s="237">
        <f t="shared" si="11"/>
        <v>0</v>
      </c>
      <c r="J63" s="234"/>
      <c r="K63" s="234"/>
      <c r="L63" s="237">
        <f t="shared" si="12"/>
        <v>0</v>
      </c>
      <c r="M63" s="234"/>
      <c r="N63" s="234"/>
      <c r="O63" s="237">
        <f t="shared" si="13"/>
        <v>0</v>
      </c>
      <c r="P63" s="234"/>
      <c r="Q63" s="234"/>
      <c r="R63" s="237"/>
      <c r="S63" s="234"/>
      <c r="T63" s="234"/>
      <c r="U63" s="237">
        <f t="shared" si="14"/>
        <v>0</v>
      </c>
      <c r="V63" s="234"/>
      <c r="W63" s="234"/>
      <c r="X63" s="237">
        <f t="shared" si="15"/>
        <v>0</v>
      </c>
      <c r="Y63" s="234"/>
      <c r="Z63" s="234"/>
      <c r="AA63" s="237">
        <f t="shared" si="16"/>
        <v>0</v>
      </c>
      <c r="AB63" s="234"/>
      <c r="AC63" s="234"/>
      <c r="AD63" s="237">
        <f t="shared" si="17"/>
        <v>0</v>
      </c>
      <c r="AE63" s="386"/>
      <c r="AF63" s="386"/>
      <c r="AG63" s="443"/>
      <c r="AH63" s="386"/>
      <c r="AI63" s="459"/>
      <c r="AJ63" s="443"/>
      <c r="AK63" s="386"/>
      <c r="AL63" s="386"/>
      <c r="AM63" s="443"/>
      <c r="AN63" s="386"/>
      <c r="AO63" s="386"/>
      <c r="AP63" s="285"/>
      <c r="AQ63" s="285"/>
      <c r="AR63" s="285"/>
      <c r="AS63" s="285"/>
      <c r="AT63" s="291">
        <f t="shared" si="18"/>
        <v>0</v>
      </c>
      <c r="AU63" s="454"/>
      <c r="AV63" s="282">
        <f t="shared" si="19"/>
        <v>0</v>
      </c>
    </row>
    <row r="64" spans="1:48" ht="50.25">
      <c r="A64" s="238" t="s">
        <v>41</v>
      </c>
      <c r="B64" s="5"/>
      <c r="C64" s="106" t="s">
        <v>200</v>
      </c>
      <c r="D64" s="94"/>
      <c r="E64" s="94">
        <f>D64*D27</f>
        <v>0</v>
      </c>
      <c r="F64" s="237">
        <f t="shared" si="10"/>
        <v>0</v>
      </c>
      <c r="G64" s="234"/>
      <c r="H64" s="234"/>
      <c r="I64" s="237">
        <f t="shared" si="11"/>
        <v>0</v>
      </c>
      <c r="J64" s="234"/>
      <c r="K64" s="234"/>
      <c r="L64" s="237">
        <f t="shared" si="12"/>
        <v>0</v>
      </c>
      <c r="M64" s="234"/>
      <c r="N64" s="234"/>
      <c r="O64" s="237">
        <f t="shared" si="13"/>
        <v>0</v>
      </c>
      <c r="P64" s="234"/>
      <c r="Q64" s="234"/>
      <c r="R64" s="237"/>
      <c r="S64" s="234"/>
      <c r="T64" s="234"/>
      <c r="U64" s="237">
        <f t="shared" si="14"/>
        <v>0</v>
      </c>
      <c r="V64" s="234"/>
      <c r="W64" s="234"/>
      <c r="X64" s="237">
        <f t="shared" si="15"/>
        <v>0</v>
      </c>
      <c r="Y64" s="234"/>
      <c r="Z64" s="234"/>
      <c r="AA64" s="237">
        <f t="shared" si="16"/>
        <v>0</v>
      </c>
      <c r="AB64" s="234"/>
      <c r="AC64" s="234"/>
      <c r="AD64" s="237">
        <f t="shared" si="17"/>
        <v>0</v>
      </c>
      <c r="AE64" s="386"/>
      <c r="AF64" s="386"/>
      <c r="AG64" s="443"/>
      <c r="AH64" s="386"/>
      <c r="AI64" s="459"/>
      <c r="AJ64" s="443"/>
      <c r="AK64" s="386"/>
      <c r="AL64" s="386"/>
      <c r="AM64" s="443"/>
      <c r="AN64" s="386"/>
      <c r="AO64" s="386"/>
      <c r="AP64" s="285"/>
      <c r="AQ64" s="285"/>
      <c r="AR64" s="285"/>
      <c r="AS64" s="285"/>
      <c r="AT64" s="292">
        <f t="shared" si="18"/>
        <v>0</v>
      </c>
      <c r="AU64" s="454">
        <v>75</v>
      </c>
      <c r="AV64" s="282">
        <f t="shared" si="19"/>
        <v>0</v>
      </c>
    </row>
    <row r="65" spans="1:48" ht="49.5">
      <c r="A65" s="238" t="s">
        <v>42</v>
      </c>
      <c r="B65" s="5"/>
      <c r="C65" s="106" t="s">
        <v>200</v>
      </c>
      <c r="D65" s="94"/>
      <c r="E65" s="94"/>
      <c r="F65" s="237">
        <f t="shared" si="10"/>
        <v>0</v>
      </c>
      <c r="G65" s="234"/>
      <c r="H65" s="234"/>
      <c r="I65" s="237">
        <f t="shared" si="11"/>
        <v>0</v>
      </c>
      <c r="J65" s="234"/>
      <c r="K65" s="234"/>
      <c r="L65" s="237">
        <f t="shared" si="12"/>
        <v>0</v>
      </c>
      <c r="M65" s="234"/>
      <c r="N65" s="234"/>
      <c r="O65" s="237">
        <f t="shared" si="13"/>
        <v>0</v>
      </c>
      <c r="P65" s="476">
        <v>3.3000000000000002E-2</v>
      </c>
      <c r="Q65" s="476">
        <f>P65*P27</f>
        <v>0.42900000000000005</v>
      </c>
      <c r="R65" s="237"/>
      <c r="S65" s="234"/>
      <c r="T65" s="234"/>
      <c r="U65" s="237">
        <f t="shared" si="14"/>
        <v>0</v>
      </c>
      <c r="V65" s="234"/>
      <c r="W65" s="234"/>
      <c r="X65" s="237">
        <f t="shared" si="15"/>
        <v>0</v>
      </c>
      <c r="Y65" s="234"/>
      <c r="Z65" s="234"/>
      <c r="AA65" s="237">
        <f t="shared" si="16"/>
        <v>0</v>
      </c>
      <c r="AB65" s="234"/>
      <c r="AC65" s="234"/>
      <c r="AD65" s="237">
        <f t="shared" si="17"/>
        <v>0</v>
      </c>
      <c r="AE65" s="386"/>
      <c r="AF65" s="386"/>
      <c r="AG65" s="443"/>
      <c r="AH65" s="386"/>
      <c r="AI65" s="459"/>
      <c r="AJ65" s="443"/>
      <c r="AK65" s="386"/>
      <c r="AL65" s="386"/>
      <c r="AM65" s="443"/>
      <c r="AN65" s="386"/>
      <c r="AO65" s="386"/>
      <c r="AP65" s="285"/>
      <c r="AQ65" s="285"/>
      <c r="AR65" s="285"/>
      <c r="AS65" s="285"/>
      <c r="AT65" s="291">
        <f t="shared" si="18"/>
        <v>0.42900000000000005</v>
      </c>
      <c r="AU65" s="454">
        <v>66</v>
      </c>
      <c r="AV65" s="282">
        <f t="shared" si="19"/>
        <v>28.314000000000004</v>
      </c>
    </row>
    <row r="66" spans="1:48" ht="72.75">
      <c r="A66" s="324" t="s">
        <v>43</v>
      </c>
      <c r="B66" s="5"/>
      <c r="C66" s="106" t="s">
        <v>200</v>
      </c>
      <c r="D66" s="94"/>
      <c r="E66" s="94"/>
      <c r="F66" s="237">
        <f t="shared" si="10"/>
        <v>0</v>
      </c>
      <c r="G66" s="234"/>
      <c r="H66" s="234"/>
      <c r="I66" s="237">
        <f t="shared" si="11"/>
        <v>0</v>
      </c>
      <c r="J66" s="234"/>
      <c r="K66" s="234"/>
      <c r="L66" s="237">
        <f t="shared" si="12"/>
        <v>0</v>
      </c>
      <c r="M66" s="234"/>
      <c r="N66" s="234"/>
      <c r="O66" s="237">
        <f t="shared" si="13"/>
        <v>0</v>
      </c>
      <c r="P66" s="234"/>
      <c r="Q66" s="234"/>
      <c r="R66" s="237"/>
      <c r="S66" s="234"/>
      <c r="T66" s="234"/>
      <c r="U66" s="237">
        <f t="shared" si="14"/>
        <v>0</v>
      </c>
      <c r="V66" s="234"/>
      <c r="W66" s="234"/>
      <c r="X66" s="237">
        <f t="shared" si="15"/>
        <v>0</v>
      </c>
      <c r="Y66" s="234"/>
      <c r="Z66" s="234"/>
      <c r="AA66" s="237">
        <f t="shared" si="16"/>
        <v>0</v>
      </c>
      <c r="AB66" s="234"/>
      <c r="AC66" s="234"/>
      <c r="AD66" s="237">
        <f t="shared" si="17"/>
        <v>0</v>
      </c>
      <c r="AE66" s="386"/>
      <c r="AF66" s="386"/>
      <c r="AG66" s="443"/>
      <c r="AH66" s="386"/>
      <c r="AI66" s="459"/>
      <c r="AJ66" s="443"/>
      <c r="AK66" s="386"/>
      <c r="AL66" s="386"/>
      <c r="AM66" s="443"/>
      <c r="AN66" s="386"/>
      <c r="AO66" s="386"/>
      <c r="AP66" s="285"/>
      <c r="AQ66" s="285"/>
      <c r="AR66" s="285"/>
      <c r="AS66" s="285"/>
      <c r="AT66" s="291">
        <f t="shared" si="18"/>
        <v>0</v>
      </c>
      <c r="AU66" s="454"/>
      <c r="AV66" s="282">
        <f t="shared" si="19"/>
        <v>0</v>
      </c>
    </row>
    <row r="67" spans="1:48" ht="50.25">
      <c r="A67" s="325" t="s">
        <v>228</v>
      </c>
      <c r="B67" s="5"/>
      <c r="C67" s="106" t="s">
        <v>200</v>
      </c>
      <c r="D67" s="94"/>
      <c r="E67" s="94"/>
      <c r="F67" s="237">
        <f t="shared" si="10"/>
        <v>0</v>
      </c>
      <c r="G67" s="234"/>
      <c r="H67" s="234"/>
      <c r="I67" s="237">
        <f t="shared" si="11"/>
        <v>0</v>
      </c>
      <c r="J67" s="234"/>
      <c r="K67" s="234"/>
      <c r="L67" s="237">
        <f t="shared" si="12"/>
        <v>0</v>
      </c>
      <c r="M67" s="234"/>
      <c r="N67" s="234"/>
      <c r="O67" s="237">
        <f t="shared" si="13"/>
        <v>0</v>
      </c>
      <c r="P67" s="234"/>
      <c r="Q67" s="234"/>
      <c r="R67" s="237"/>
      <c r="S67" s="234"/>
      <c r="T67" s="234"/>
      <c r="U67" s="237">
        <f t="shared" si="14"/>
        <v>0</v>
      </c>
      <c r="V67" s="234"/>
      <c r="W67" s="234"/>
      <c r="X67" s="237">
        <f t="shared" si="15"/>
        <v>0</v>
      </c>
      <c r="Y67" s="234"/>
      <c r="Z67" s="234"/>
      <c r="AA67" s="237">
        <f t="shared" si="16"/>
        <v>0</v>
      </c>
      <c r="AB67" s="234"/>
      <c r="AC67" s="234"/>
      <c r="AD67" s="237">
        <f t="shared" si="17"/>
        <v>0</v>
      </c>
      <c r="AE67" s="386"/>
      <c r="AF67" s="386"/>
      <c r="AG67" s="443"/>
      <c r="AH67" s="386"/>
      <c r="AI67" s="459">
        <f>AH67*AH27</f>
        <v>0</v>
      </c>
      <c r="AJ67" s="443"/>
      <c r="AK67" s="386"/>
      <c r="AL67" s="386"/>
      <c r="AM67" s="443"/>
      <c r="AN67" s="386"/>
      <c r="AO67" s="386"/>
      <c r="AP67" s="285"/>
      <c r="AQ67" s="285"/>
      <c r="AR67" s="285"/>
      <c r="AS67" s="285"/>
      <c r="AT67" s="292">
        <f t="shared" si="18"/>
        <v>0</v>
      </c>
      <c r="AU67" s="454">
        <v>82.5</v>
      </c>
      <c r="AV67" s="282">
        <f t="shared" si="19"/>
        <v>0</v>
      </c>
    </row>
    <row r="68" spans="1:48" ht="49.5">
      <c r="A68" s="238" t="s">
        <v>44</v>
      </c>
      <c r="B68" s="5"/>
      <c r="C68" s="106" t="s">
        <v>200</v>
      </c>
      <c r="D68" s="94"/>
      <c r="E68" s="94"/>
      <c r="F68" s="237">
        <f t="shared" si="10"/>
        <v>0</v>
      </c>
      <c r="G68" s="234"/>
      <c r="H68" s="234"/>
      <c r="I68" s="237">
        <f t="shared" si="11"/>
        <v>0</v>
      </c>
      <c r="J68" s="234"/>
      <c r="K68" s="234"/>
      <c r="L68" s="237">
        <f t="shared" si="12"/>
        <v>0</v>
      </c>
      <c r="M68" s="234"/>
      <c r="N68" s="234"/>
      <c r="O68" s="237">
        <f t="shared" si="13"/>
        <v>0</v>
      </c>
      <c r="P68" s="234"/>
      <c r="Q68" s="234"/>
      <c r="R68" s="237"/>
      <c r="S68" s="234"/>
      <c r="T68" s="234"/>
      <c r="U68" s="237">
        <f t="shared" si="14"/>
        <v>0</v>
      </c>
      <c r="V68" s="234"/>
      <c r="W68" s="234"/>
      <c r="X68" s="237">
        <f t="shared" si="15"/>
        <v>0</v>
      </c>
      <c r="Y68" s="234"/>
      <c r="Z68" s="234"/>
      <c r="AA68" s="237">
        <f t="shared" si="16"/>
        <v>0</v>
      </c>
      <c r="AB68" s="234"/>
      <c r="AC68" s="234"/>
      <c r="AD68" s="237">
        <f t="shared" si="17"/>
        <v>0</v>
      </c>
      <c r="AE68" s="386"/>
      <c r="AF68" s="386"/>
      <c r="AG68" s="443"/>
      <c r="AH68" s="386"/>
      <c r="AI68" s="459"/>
      <c r="AJ68" s="443"/>
      <c r="AK68" s="386"/>
      <c r="AL68" s="386"/>
      <c r="AM68" s="443"/>
      <c r="AN68" s="386"/>
      <c r="AO68" s="386"/>
      <c r="AP68" s="285"/>
      <c r="AQ68" s="285"/>
      <c r="AR68" s="285"/>
      <c r="AS68" s="285"/>
      <c r="AT68" s="291">
        <f t="shared" si="18"/>
        <v>0</v>
      </c>
      <c r="AU68" s="454"/>
      <c r="AV68" s="282">
        <f t="shared" si="19"/>
        <v>0</v>
      </c>
    </row>
    <row r="69" spans="1:48" ht="49.5">
      <c r="A69" s="238" t="s">
        <v>198</v>
      </c>
      <c r="B69" s="5"/>
      <c r="C69" s="106" t="s">
        <v>200</v>
      </c>
      <c r="D69" s="94"/>
      <c r="E69" s="94"/>
      <c r="F69" s="237">
        <f t="shared" si="10"/>
        <v>0</v>
      </c>
      <c r="G69" s="234"/>
      <c r="H69" s="234"/>
      <c r="I69" s="237">
        <f t="shared" si="11"/>
        <v>0</v>
      </c>
      <c r="J69" s="234"/>
      <c r="K69" s="234"/>
      <c r="L69" s="237">
        <f t="shared" si="12"/>
        <v>0</v>
      </c>
      <c r="M69" s="234"/>
      <c r="N69" s="234"/>
      <c r="O69" s="237">
        <f t="shared" si="13"/>
        <v>0</v>
      </c>
      <c r="P69" s="234"/>
      <c r="Q69" s="234"/>
      <c r="R69" s="237"/>
      <c r="S69" s="234"/>
      <c r="T69" s="234"/>
      <c r="U69" s="237">
        <f t="shared" si="14"/>
        <v>0</v>
      </c>
      <c r="V69" s="234"/>
      <c r="W69" s="234"/>
      <c r="X69" s="237">
        <f t="shared" si="15"/>
        <v>0</v>
      </c>
      <c r="Y69" s="234"/>
      <c r="Z69" s="234"/>
      <c r="AA69" s="237">
        <f t="shared" si="16"/>
        <v>0</v>
      </c>
      <c r="AB69" s="234"/>
      <c r="AC69" s="234"/>
      <c r="AD69" s="237">
        <f t="shared" si="17"/>
        <v>0</v>
      </c>
      <c r="AE69" s="386"/>
      <c r="AF69" s="386"/>
      <c r="AG69" s="443"/>
      <c r="AH69" s="386"/>
      <c r="AI69" s="459"/>
      <c r="AJ69" s="443"/>
      <c r="AK69" s="386"/>
      <c r="AL69" s="386"/>
      <c r="AM69" s="443"/>
      <c r="AN69" s="386"/>
      <c r="AO69" s="386"/>
      <c r="AP69" s="285"/>
      <c r="AQ69" s="285"/>
      <c r="AR69" s="285"/>
      <c r="AS69" s="285"/>
      <c r="AT69" s="291">
        <f t="shared" si="18"/>
        <v>0</v>
      </c>
      <c r="AU69" s="454"/>
      <c r="AV69" s="282">
        <f t="shared" si="19"/>
        <v>0</v>
      </c>
    </row>
    <row r="70" spans="1:48" ht="49.5">
      <c r="A70" s="238" t="s">
        <v>45</v>
      </c>
      <c r="B70" s="5"/>
      <c r="C70" s="106" t="s">
        <v>200</v>
      </c>
      <c r="D70" s="94"/>
      <c r="E70" s="94"/>
      <c r="F70" s="237">
        <f t="shared" si="10"/>
        <v>0</v>
      </c>
      <c r="G70" s="234"/>
      <c r="H70" s="234"/>
      <c r="I70" s="237">
        <f t="shared" si="11"/>
        <v>0</v>
      </c>
      <c r="J70" s="234"/>
      <c r="K70" s="234"/>
      <c r="L70" s="237">
        <f t="shared" si="12"/>
        <v>0</v>
      </c>
      <c r="M70" s="234"/>
      <c r="N70" s="234"/>
      <c r="O70" s="237">
        <f t="shared" si="13"/>
        <v>0</v>
      </c>
      <c r="P70" s="234"/>
      <c r="Q70" s="234"/>
      <c r="R70" s="237"/>
      <c r="S70" s="234"/>
      <c r="T70" s="234"/>
      <c r="U70" s="237">
        <f t="shared" si="14"/>
        <v>0</v>
      </c>
      <c r="V70" s="234"/>
      <c r="W70" s="234"/>
      <c r="X70" s="237">
        <f t="shared" si="15"/>
        <v>0</v>
      </c>
      <c r="Y70" s="234"/>
      <c r="Z70" s="234"/>
      <c r="AA70" s="237">
        <f t="shared" si="16"/>
        <v>0</v>
      </c>
      <c r="AB70" s="234"/>
      <c r="AC70" s="234"/>
      <c r="AD70" s="237">
        <f t="shared" si="17"/>
        <v>0</v>
      </c>
      <c r="AE70" s="386"/>
      <c r="AF70" s="386"/>
      <c r="AG70" s="443"/>
      <c r="AH70" s="386"/>
      <c r="AI70" s="459"/>
      <c r="AJ70" s="443"/>
      <c r="AK70" s="386"/>
      <c r="AL70" s="386"/>
      <c r="AM70" s="443"/>
      <c r="AN70" s="386"/>
      <c r="AO70" s="386"/>
      <c r="AP70" s="285"/>
      <c r="AQ70" s="285"/>
      <c r="AR70" s="285"/>
      <c r="AS70" s="285"/>
      <c r="AT70" s="291">
        <f t="shared" si="18"/>
        <v>0</v>
      </c>
      <c r="AU70" s="454"/>
      <c r="AV70" s="282">
        <f t="shared" si="19"/>
        <v>0</v>
      </c>
    </row>
    <row r="71" spans="1:48" ht="50.25">
      <c r="A71" s="238" t="s">
        <v>46</v>
      </c>
      <c r="B71" s="5"/>
      <c r="C71" s="106" t="s">
        <v>200</v>
      </c>
      <c r="D71" s="94"/>
      <c r="E71" s="94">
        <f>D71*D27</f>
        <v>0</v>
      </c>
      <c r="F71" s="237">
        <f t="shared" si="10"/>
        <v>0</v>
      </c>
      <c r="G71" s="234"/>
      <c r="H71" s="234"/>
      <c r="I71" s="237">
        <f t="shared" si="11"/>
        <v>0</v>
      </c>
      <c r="J71" s="234"/>
      <c r="K71" s="234">
        <f>J71*J27</f>
        <v>0</v>
      </c>
      <c r="L71" s="237">
        <f t="shared" si="12"/>
        <v>0</v>
      </c>
      <c r="M71" s="234"/>
      <c r="N71" s="234"/>
      <c r="O71" s="237">
        <f t="shared" si="13"/>
        <v>0</v>
      </c>
      <c r="P71" s="476">
        <v>5.0000000000000001E-3</v>
      </c>
      <c r="Q71" s="476">
        <f>P71*P27</f>
        <v>6.5000000000000002E-2</v>
      </c>
      <c r="R71" s="477"/>
      <c r="S71" s="476">
        <v>1.2E-2</v>
      </c>
      <c r="T71" s="476">
        <f>S71*S27</f>
        <v>0.156</v>
      </c>
      <c r="U71" s="477">
        <f t="shared" si="14"/>
        <v>13.805999999999999</v>
      </c>
      <c r="V71" s="476"/>
      <c r="W71" s="476"/>
      <c r="X71" s="477">
        <f t="shared" si="15"/>
        <v>0</v>
      </c>
      <c r="Y71" s="476"/>
      <c r="Z71" s="476">
        <f>Y71*Y27</f>
        <v>0</v>
      </c>
      <c r="AA71" s="237">
        <f t="shared" si="16"/>
        <v>0</v>
      </c>
      <c r="AB71" s="234"/>
      <c r="AC71" s="234"/>
      <c r="AD71" s="237">
        <f t="shared" si="17"/>
        <v>0</v>
      </c>
      <c r="AE71" s="386"/>
      <c r="AF71" s="386"/>
      <c r="AG71" s="443"/>
      <c r="AH71" s="386"/>
      <c r="AI71" s="459"/>
      <c r="AJ71" s="443"/>
      <c r="AK71" s="386"/>
      <c r="AL71" s="386"/>
      <c r="AM71" s="443"/>
      <c r="AN71" s="386">
        <v>1.7000000000000001E-2</v>
      </c>
      <c r="AO71" s="386">
        <f>AN71*AN27</f>
        <v>0.22100000000000003</v>
      </c>
      <c r="AP71" s="285"/>
      <c r="AQ71" s="285"/>
      <c r="AR71" s="285"/>
      <c r="AS71" s="285"/>
      <c r="AT71" s="292">
        <f>E71+H71+K71+N71+Q71+T71+W71+Z71+AC71+AF71+AI71+AL71+AO71+AQ71+AS71</f>
        <v>0.44200000000000006</v>
      </c>
      <c r="AU71" s="454">
        <v>88.5</v>
      </c>
      <c r="AV71" s="282">
        <f t="shared" si="19"/>
        <v>39.117000000000004</v>
      </c>
    </row>
    <row r="72" spans="1:48" ht="49.5">
      <c r="A72" s="238" t="s">
        <v>47</v>
      </c>
      <c r="B72" s="5"/>
      <c r="C72" s="106" t="s">
        <v>200</v>
      </c>
      <c r="D72" s="94"/>
      <c r="E72" s="94"/>
      <c r="F72" s="237">
        <f t="shared" si="10"/>
        <v>0</v>
      </c>
      <c r="G72" s="234"/>
      <c r="H72" s="234"/>
      <c r="I72" s="237">
        <f t="shared" si="11"/>
        <v>0</v>
      </c>
      <c r="J72" s="234"/>
      <c r="K72" s="234"/>
      <c r="L72" s="237">
        <f t="shared" si="12"/>
        <v>0</v>
      </c>
      <c r="M72" s="234"/>
      <c r="N72" s="234"/>
      <c r="O72" s="237">
        <f t="shared" si="13"/>
        <v>0</v>
      </c>
      <c r="P72" s="476"/>
      <c r="Q72" s="476"/>
      <c r="R72" s="477"/>
      <c r="S72" s="476"/>
      <c r="T72" s="476"/>
      <c r="U72" s="477">
        <f t="shared" si="14"/>
        <v>0</v>
      </c>
      <c r="V72" s="476"/>
      <c r="W72" s="476"/>
      <c r="X72" s="477">
        <f t="shared" si="15"/>
        <v>0</v>
      </c>
      <c r="Y72" s="476"/>
      <c r="Z72" s="476"/>
      <c r="AA72" s="237">
        <f t="shared" si="16"/>
        <v>0</v>
      </c>
      <c r="AB72" s="234"/>
      <c r="AC72" s="234"/>
      <c r="AD72" s="237">
        <f t="shared" si="17"/>
        <v>0</v>
      </c>
      <c r="AE72" s="386"/>
      <c r="AF72" s="386"/>
      <c r="AG72" s="443"/>
      <c r="AH72" s="386"/>
      <c r="AI72" s="459"/>
      <c r="AJ72" s="443"/>
      <c r="AK72" s="386"/>
      <c r="AL72" s="386"/>
      <c r="AM72" s="443"/>
      <c r="AN72" s="386"/>
      <c r="AO72" s="386"/>
      <c r="AP72" s="285"/>
      <c r="AQ72" s="285"/>
      <c r="AR72" s="285"/>
      <c r="AS72" s="285"/>
      <c r="AT72" s="291">
        <f t="shared" si="18"/>
        <v>0</v>
      </c>
      <c r="AU72" s="454"/>
      <c r="AV72" s="282">
        <f t="shared" si="19"/>
        <v>0</v>
      </c>
    </row>
    <row r="73" spans="1:48" ht="49.5">
      <c r="A73" s="238" t="s">
        <v>48</v>
      </c>
      <c r="B73" s="5"/>
      <c r="C73" s="106" t="s">
        <v>200</v>
      </c>
      <c r="D73" s="94"/>
      <c r="E73" s="94"/>
      <c r="F73" s="237">
        <f t="shared" si="10"/>
        <v>0</v>
      </c>
      <c r="G73" s="234"/>
      <c r="H73" s="234"/>
      <c r="I73" s="237">
        <f t="shared" si="11"/>
        <v>0</v>
      </c>
      <c r="J73" s="234"/>
      <c r="K73" s="234"/>
      <c r="L73" s="237">
        <f t="shared" si="12"/>
        <v>0</v>
      </c>
      <c r="M73" s="234"/>
      <c r="N73" s="234"/>
      <c r="O73" s="237">
        <f t="shared" si="13"/>
        <v>0</v>
      </c>
      <c r="P73" s="234"/>
      <c r="Q73" s="234"/>
      <c r="R73" s="237"/>
      <c r="S73" s="234"/>
      <c r="T73" s="234"/>
      <c r="U73" s="237">
        <f t="shared" si="14"/>
        <v>0</v>
      </c>
      <c r="V73" s="234"/>
      <c r="W73" s="234"/>
      <c r="X73" s="237">
        <f t="shared" si="15"/>
        <v>0</v>
      </c>
      <c r="Y73" s="234"/>
      <c r="Z73" s="234">
        <f>Y73*Y27</f>
        <v>0</v>
      </c>
      <c r="AA73" s="237">
        <f t="shared" si="16"/>
        <v>0</v>
      </c>
      <c r="AB73" s="234"/>
      <c r="AC73" s="234"/>
      <c r="AD73" s="237">
        <f t="shared" si="17"/>
        <v>0</v>
      </c>
      <c r="AE73" s="386"/>
      <c r="AF73" s="386"/>
      <c r="AG73" s="443"/>
      <c r="AH73" s="386"/>
      <c r="AI73" s="459"/>
      <c r="AJ73" s="443"/>
      <c r="AK73" s="386"/>
      <c r="AL73" s="386"/>
      <c r="AM73" s="443"/>
      <c r="AN73" s="386"/>
      <c r="AO73" s="386"/>
      <c r="AP73" s="285"/>
      <c r="AQ73" s="285"/>
      <c r="AR73" s="285"/>
      <c r="AS73" s="285"/>
      <c r="AT73" s="291">
        <f t="shared" si="18"/>
        <v>0</v>
      </c>
      <c r="AU73" s="454">
        <v>135</v>
      </c>
      <c r="AV73" s="282">
        <f t="shared" si="19"/>
        <v>0</v>
      </c>
    </row>
    <row r="74" spans="1:48" ht="59.25" customHeight="1">
      <c r="A74" s="238" t="s">
        <v>232</v>
      </c>
      <c r="B74" s="5"/>
      <c r="C74" s="106" t="s">
        <v>200</v>
      </c>
      <c r="D74" s="94"/>
      <c r="E74" s="94"/>
      <c r="F74" s="237">
        <f t="shared" si="10"/>
        <v>0</v>
      </c>
      <c r="G74" s="234"/>
      <c r="H74" s="234"/>
      <c r="I74" s="237">
        <f t="shared" si="11"/>
        <v>0</v>
      </c>
      <c r="J74" s="234"/>
      <c r="K74" s="234"/>
      <c r="L74" s="237">
        <f t="shared" si="12"/>
        <v>0</v>
      </c>
      <c r="M74" s="234"/>
      <c r="N74" s="234"/>
      <c r="O74" s="237">
        <f t="shared" si="13"/>
        <v>0</v>
      </c>
      <c r="P74" s="234"/>
      <c r="Q74" s="234"/>
      <c r="R74" s="237"/>
      <c r="S74" s="234"/>
      <c r="T74" s="234"/>
      <c r="U74" s="237">
        <f t="shared" si="14"/>
        <v>0</v>
      </c>
      <c r="V74" s="234"/>
      <c r="W74" s="234"/>
      <c r="X74" s="237">
        <f t="shared" si="15"/>
        <v>0</v>
      </c>
      <c r="Y74" s="234"/>
      <c r="Z74" s="234"/>
      <c r="AA74" s="237">
        <f t="shared" si="16"/>
        <v>0</v>
      </c>
      <c r="AB74" s="234"/>
      <c r="AC74" s="234"/>
      <c r="AD74" s="237">
        <f t="shared" si="17"/>
        <v>0</v>
      </c>
      <c r="AE74" s="386"/>
      <c r="AF74" s="386"/>
      <c r="AG74" s="443"/>
      <c r="AH74" s="386"/>
      <c r="AI74" s="459"/>
      <c r="AJ74" s="443"/>
      <c r="AK74" s="386"/>
      <c r="AL74" s="386"/>
      <c r="AM74" s="443"/>
      <c r="AN74" s="386"/>
      <c r="AO74" s="386"/>
      <c r="AP74" s="285"/>
      <c r="AQ74" s="285"/>
      <c r="AR74" s="285"/>
      <c r="AS74" s="285"/>
      <c r="AT74" s="291">
        <f t="shared" si="18"/>
        <v>0</v>
      </c>
      <c r="AU74" s="454"/>
      <c r="AV74" s="282">
        <f t="shared" si="19"/>
        <v>0</v>
      </c>
    </row>
    <row r="75" spans="1:48" ht="49.5">
      <c r="A75" s="238" t="s">
        <v>49</v>
      </c>
      <c r="B75" s="5"/>
      <c r="C75" s="106" t="s">
        <v>200</v>
      </c>
      <c r="D75" s="94"/>
      <c r="E75" s="94"/>
      <c r="F75" s="237">
        <f t="shared" si="10"/>
        <v>0</v>
      </c>
      <c r="G75" s="234"/>
      <c r="H75" s="234"/>
      <c r="I75" s="237">
        <f t="shared" si="11"/>
        <v>0</v>
      </c>
      <c r="J75" s="234"/>
      <c r="K75" s="234"/>
      <c r="L75" s="237">
        <f t="shared" si="12"/>
        <v>0</v>
      </c>
      <c r="M75" s="234"/>
      <c r="N75" s="234"/>
      <c r="O75" s="237">
        <f t="shared" si="13"/>
        <v>0</v>
      </c>
      <c r="P75" s="234"/>
      <c r="Q75" s="234"/>
      <c r="R75" s="237"/>
      <c r="S75" s="234"/>
      <c r="T75" s="234"/>
      <c r="U75" s="237">
        <f t="shared" si="14"/>
        <v>0</v>
      </c>
      <c r="V75" s="234"/>
      <c r="W75" s="234"/>
      <c r="X75" s="237">
        <f t="shared" si="15"/>
        <v>0</v>
      </c>
      <c r="Y75" s="234"/>
      <c r="Z75" s="234"/>
      <c r="AA75" s="237">
        <f t="shared" si="16"/>
        <v>0</v>
      </c>
      <c r="AB75" s="234"/>
      <c r="AC75" s="234"/>
      <c r="AD75" s="237">
        <f t="shared" si="17"/>
        <v>0</v>
      </c>
      <c r="AE75" s="386"/>
      <c r="AF75" s="386"/>
      <c r="AG75" s="443"/>
      <c r="AH75" s="386"/>
      <c r="AI75" s="459"/>
      <c r="AJ75" s="443"/>
      <c r="AK75" s="386"/>
      <c r="AL75" s="386"/>
      <c r="AM75" s="443"/>
      <c r="AN75" s="386"/>
      <c r="AO75" s="386"/>
      <c r="AP75" s="285"/>
      <c r="AQ75" s="285"/>
      <c r="AR75" s="285"/>
      <c r="AS75" s="285"/>
      <c r="AT75" s="291">
        <f t="shared" si="18"/>
        <v>0</v>
      </c>
      <c r="AU75" s="454"/>
      <c r="AV75" s="282">
        <f t="shared" si="19"/>
        <v>0</v>
      </c>
    </row>
    <row r="76" spans="1:48" ht="81" customHeight="1">
      <c r="A76" s="238" t="s">
        <v>288</v>
      </c>
      <c r="B76" s="5"/>
      <c r="C76" s="106" t="s">
        <v>200</v>
      </c>
      <c r="D76" s="94"/>
      <c r="E76" s="94"/>
      <c r="F76" s="237">
        <f t="shared" si="10"/>
        <v>0</v>
      </c>
      <c r="G76" s="234"/>
      <c r="H76" s="234"/>
      <c r="I76" s="237">
        <f t="shared" si="11"/>
        <v>0</v>
      </c>
      <c r="J76" s="234"/>
      <c r="K76" s="234"/>
      <c r="L76" s="237">
        <f t="shared" si="12"/>
        <v>0</v>
      </c>
      <c r="M76" s="234"/>
      <c r="N76" s="234"/>
      <c r="O76" s="237">
        <f t="shared" si="13"/>
        <v>0</v>
      </c>
      <c r="P76" s="234"/>
      <c r="Q76" s="234"/>
      <c r="R76" s="237"/>
      <c r="S76" s="234"/>
      <c r="T76" s="234"/>
      <c r="U76" s="237">
        <f t="shared" si="14"/>
        <v>0</v>
      </c>
      <c r="V76" s="234"/>
      <c r="W76" s="234"/>
      <c r="X76" s="237">
        <f t="shared" si="15"/>
        <v>0</v>
      </c>
      <c r="Y76" s="234"/>
      <c r="Z76" s="234"/>
      <c r="AA76" s="237">
        <f t="shared" si="16"/>
        <v>0</v>
      </c>
      <c r="AB76" s="234"/>
      <c r="AC76" s="234"/>
      <c r="AD76" s="237">
        <f t="shared" si="17"/>
        <v>0</v>
      </c>
      <c r="AE76" s="386"/>
      <c r="AF76" s="386"/>
      <c r="AG76" s="443"/>
      <c r="AH76" s="386"/>
      <c r="AI76" s="459"/>
      <c r="AJ76" s="443"/>
      <c r="AK76" s="386"/>
      <c r="AL76" s="386"/>
      <c r="AM76" s="443"/>
      <c r="AN76" s="386">
        <v>1.789E-2</v>
      </c>
      <c r="AO76" s="386">
        <f>AN76*AN27</f>
        <v>0.23257</v>
      </c>
      <c r="AP76" s="285"/>
      <c r="AQ76" s="285"/>
      <c r="AR76" s="285"/>
      <c r="AS76" s="285"/>
      <c r="AT76" s="291">
        <f t="shared" si="18"/>
        <v>0.23257</v>
      </c>
      <c r="AU76" s="454">
        <v>240</v>
      </c>
      <c r="AV76" s="282">
        <f t="shared" si="19"/>
        <v>55.816800000000001</v>
      </c>
    </row>
    <row r="77" spans="1:48" ht="49.5">
      <c r="A77" s="238" t="s">
        <v>272</v>
      </c>
      <c r="B77" s="5"/>
      <c r="C77" s="106" t="s">
        <v>200</v>
      </c>
      <c r="D77" s="94"/>
      <c r="E77" s="94"/>
      <c r="F77" s="237">
        <f t="shared" si="10"/>
        <v>0</v>
      </c>
      <c r="G77" s="234"/>
      <c r="H77" s="234"/>
      <c r="I77" s="237">
        <f t="shared" si="11"/>
        <v>0</v>
      </c>
      <c r="J77" s="234"/>
      <c r="K77" s="234"/>
      <c r="L77" s="237">
        <f t="shared" si="12"/>
        <v>0</v>
      </c>
      <c r="M77" s="234"/>
      <c r="N77" s="234"/>
      <c r="O77" s="237">
        <f t="shared" si="13"/>
        <v>0</v>
      </c>
      <c r="P77" s="234"/>
      <c r="Q77" s="234"/>
      <c r="R77" s="237"/>
      <c r="S77" s="234"/>
      <c r="T77" s="234"/>
      <c r="U77" s="237">
        <f t="shared" si="14"/>
        <v>0</v>
      </c>
      <c r="V77" s="234"/>
      <c r="W77" s="234"/>
      <c r="X77" s="237">
        <f t="shared" si="15"/>
        <v>0</v>
      </c>
      <c r="Y77" s="234"/>
      <c r="Z77" s="234"/>
      <c r="AA77" s="237">
        <f t="shared" si="16"/>
        <v>0</v>
      </c>
      <c r="AB77" s="234"/>
      <c r="AC77" s="234"/>
      <c r="AD77" s="237">
        <f t="shared" si="17"/>
        <v>0</v>
      </c>
      <c r="AE77" s="386"/>
      <c r="AF77" s="386"/>
      <c r="AG77" s="443"/>
      <c r="AH77" s="386"/>
      <c r="AI77" s="459"/>
      <c r="AJ77" s="443"/>
      <c r="AK77" s="386"/>
      <c r="AL77" s="386"/>
      <c r="AM77" s="443"/>
      <c r="AN77" s="386"/>
      <c r="AO77" s="386"/>
      <c r="AP77" s="285"/>
      <c r="AQ77" s="285"/>
      <c r="AR77" s="285"/>
      <c r="AS77" s="285"/>
      <c r="AT77" s="291">
        <f t="shared" si="18"/>
        <v>0</v>
      </c>
      <c r="AU77" s="454"/>
      <c r="AV77" s="282">
        <f t="shared" si="19"/>
        <v>0</v>
      </c>
    </row>
    <row r="78" spans="1:48" ht="49.5">
      <c r="A78" s="238" t="s">
        <v>166</v>
      </c>
      <c r="B78" s="5"/>
      <c r="C78" s="106" t="s">
        <v>200</v>
      </c>
      <c r="D78" s="94"/>
      <c r="E78" s="94"/>
      <c r="F78" s="237">
        <f t="shared" si="10"/>
        <v>0</v>
      </c>
      <c r="G78" s="234"/>
      <c r="H78" s="234"/>
      <c r="I78" s="237">
        <f t="shared" si="11"/>
        <v>0</v>
      </c>
      <c r="J78" s="234"/>
      <c r="K78" s="234"/>
      <c r="L78" s="237">
        <f t="shared" si="12"/>
        <v>0</v>
      </c>
      <c r="M78" s="234"/>
      <c r="N78" s="234"/>
      <c r="O78" s="237">
        <f t="shared" si="13"/>
        <v>0</v>
      </c>
      <c r="P78" s="234"/>
      <c r="Q78" s="234"/>
      <c r="R78" s="237"/>
      <c r="S78" s="234"/>
      <c r="T78" s="234"/>
      <c r="U78" s="237">
        <f t="shared" si="14"/>
        <v>0</v>
      </c>
      <c r="V78" s="234">
        <v>0.03</v>
      </c>
      <c r="W78" s="234">
        <f>V78*V27</f>
        <v>0.39</v>
      </c>
      <c r="X78" s="237">
        <f t="shared" si="15"/>
        <v>34.71</v>
      </c>
      <c r="Y78" s="234"/>
      <c r="Z78" s="234"/>
      <c r="AA78" s="237">
        <f t="shared" si="16"/>
        <v>0</v>
      </c>
      <c r="AB78" s="234"/>
      <c r="AC78" s="234"/>
      <c r="AD78" s="237">
        <f t="shared" si="17"/>
        <v>0</v>
      </c>
      <c r="AE78" s="386"/>
      <c r="AF78" s="386"/>
      <c r="AG78" s="443"/>
      <c r="AH78" s="386"/>
      <c r="AI78" s="459"/>
      <c r="AJ78" s="443"/>
      <c r="AK78" s="386"/>
      <c r="AL78" s="386"/>
      <c r="AM78" s="443"/>
      <c r="AN78" s="386"/>
      <c r="AO78" s="386"/>
      <c r="AP78" s="285"/>
      <c r="AQ78" s="285"/>
      <c r="AR78" s="285"/>
      <c r="AS78" s="285"/>
      <c r="AT78" s="291">
        <f t="shared" si="18"/>
        <v>0.39</v>
      </c>
      <c r="AU78" s="454">
        <v>89</v>
      </c>
      <c r="AV78" s="282" t="s">
        <v>203</v>
      </c>
    </row>
    <row r="79" spans="1:48" ht="49.5">
      <c r="A79" s="238" t="s">
        <v>277</v>
      </c>
      <c r="B79" s="5"/>
      <c r="C79" s="106" t="s">
        <v>200</v>
      </c>
      <c r="D79" s="94"/>
      <c r="E79" s="94"/>
      <c r="F79" s="237">
        <f t="shared" si="10"/>
        <v>0</v>
      </c>
      <c r="G79" s="234"/>
      <c r="H79" s="234"/>
      <c r="I79" s="237">
        <f t="shared" si="11"/>
        <v>0</v>
      </c>
      <c r="J79" s="234"/>
      <c r="K79" s="234"/>
      <c r="L79" s="237">
        <f t="shared" si="12"/>
        <v>0</v>
      </c>
      <c r="M79" s="234"/>
      <c r="N79" s="234"/>
      <c r="O79" s="237">
        <f t="shared" si="13"/>
        <v>0</v>
      </c>
      <c r="P79" s="234"/>
      <c r="Q79" s="234"/>
      <c r="R79" s="237"/>
      <c r="S79" s="234"/>
      <c r="T79" s="234"/>
      <c r="U79" s="237">
        <f t="shared" si="14"/>
        <v>0</v>
      </c>
      <c r="V79" s="234"/>
      <c r="W79" s="234"/>
      <c r="X79" s="237">
        <f t="shared" si="15"/>
        <v>0</v>
      </c>
      <c r="Y79" s="234"/>
      <c r="Z79" s="234"/>
      <c r="AA79" s="237">
        <f t="shared" si="16"/>
        <v>0</v>
      </c>
      <c r="AB79" s="234"/>
      <c r="AC79" s="234"/>
      <c r="AD79" s="237">
        <f t="shared" si="17"/>
        <v>0</v>
      </c>
      <c r="AE79" s="386"/>
      <c r="AF79" s="386"/>
      <c r="AG79" s="443"/>
      <c r="AH79" s="386"/>
      <c r="AI79" s="459"/>
      <c r="AJ79" s="443"/>
      <c r="AK79" s="386"/>
      <c r="AL79" s="386"/>
      <c r="AM79" s="443"/>
      <c r="AN79" s="386"/>
      <c r="AO79" s="386"/>
      <c r="AP79" s="285"/>
      <c r="AQ79" s="285"/>
      <c r="AR79" s="285"/>
      <c r="AS79" s="285"/>
      <c r="AT79" s="291">
        <f t="shared" si="18"/>
        <v>0</v>
      </c>
      <c r="AU79" s="454">
        <v>225</v>
      </c>
      <c r="AV79" s="282">
        <f>AT79*AU79</f>
        <v>0</v>
      </c>
    </row>
    <row r="80" spans="1:48" ht="91.5">
      <c r="A80" s="238" t="s">
        <v>240</v>
      </c>
      <c r="B80" s="5"/>
      <c r="C80" s="106" t="s">
        <v>200</v>
      </c>
      <c r="D80" s="94"/>
      <c r="E80" s="94"/>
      <c r="F80" s="237">
        <f t="shared" si="10"/>
        <v>0</v>
      </c>
      <c r="G80" s="234"/>
      <c r="H80" s="234"/>
      <c r="I80" s="237">
        <f t="shared" si="11"/>
        <v>0</v>
      </c>
      <c r="J80" s="234"/>
      <c r="K80" s="234"/>
      <c r="L80" s="237">
        <f t="shared" si="12"/>
        <v>0</v>
      </c>
      <c r="M80" s="234"/>
      <c r="N80" s="234"/>
      <c r="O80" s="237">
        <f t="shared" si="13"/>
        <v>0</v>
      </c>
      <c r="P80" s="234"/>
      <c r="Q80" s="234"/>
      <c r="R80" s="237"/>
      <c r="S80" s="234"/>
      <c r="T80" s="234"/>
      <c r="U80" s="237">
        <f t="shared" si="14"/>
        <v>0</v>
      </c>
      <c r="V80" s="234"/>
      <c r="W80" s="234"/>
      <c r="X80" s="237">
        <f t="shared" si="15"/>
        <v>0</v>
      </c>
      <c r="Y80" s="234"/>
      <c r="Z80" s="234"/>
      <c r="AA80" s="237">
        <f t="shared" si="16"/>
        <v>0</v>
      </c>
      <c r="AB80" s="234"/>
      <c r="AC80" s="234">
        <f>AB80*AB27</f>
        <v>0</v>
      </c>
      <c r="AD80" s="237">
        <f t="shared" si="17"/>
        <v>0</v>
      </c>
      <c r="AE80" s="386"/>
      <c r="AF80" s="386"/>
      <c r="AG80" s="443"/>
      <c r="AH80" s="386">
        <v>0.17499999999999999</v>
      </c>
      <c r="AI80" s="459">
        <f>AH80*AH27</f>
        <v>2.2749999999999999</v>
      </c>
      <c r="AJ80" s="443"/>
      <c r="AK80" s="386"/>
      <c r="AL80" s="386"/>
      <c r="AM80" s="443"/>
      <c r="AN80" s="386"/>
      <c r="AO80" s="386"/>
      <c r="AP80" s="285"/>
      <c r="AQ80" s="285"/>
      <c r="AR80" s="285"/>
      <c r="AS80" s="285"/>
      <c r="AT80" s="376">
        <f t="shared" si="18"/>
        <v>2.2749999999999999</v>
      </c>
      <c r="AU80" s="454">
        <v>127.5</v>
      </c>
      <c r="AV80" s="282">
        <f t="shared" si="19"/>
        <v>290.0625</v>
      </c>
    </row>
    <row r="81" spans="1:48" ht="56.25" customHeight="1">
      <c r="A81" s="238" t="s">
        <v>285</v>
      </c>
      <c r="B81" s="5"/>
      <c r="C81" s="106" t="s">
        <v>200</v>
      </c>
      <c r="D81" s="94"/>
      <c r="E81" s="94"/>
      <c r="F81" s="237">
        <f t="shared" si="10"/>
        <v>0</v>
      </c>
      <c r="G81" s="234"/>
      <c r="H81" s="234"/>
      <c r="I81" s="237">
        <f t="shared" si="11"/>
        <v>0</v>
      </c>
      <c r="J81" s="234"/>
      <c r="K81" s="234"/>
      <c r="L81" s="237">
        <f t="shared" si="12"/>
        <v>0</v>
      </c>
      <c r="M81" s="234"/>
      <c r="N81" s="234"/>
      <c r="O81" s="237">
        <f t="shared" si="13"/>
        <v>0</v>
      </c>
      <c r="P81" s="234"/>
      <c r="Q81" s="234"/>
      <c r="R81" s="237"/>
      <c r="S81" s="234"/>
      <c r="T81" s="234"/>
      <c r="U81" s="237">
        <f t="shared" si="14"/>
        <v>0</v>
      </c>
      <c r="V81" s="234"/>
      <c r="W81" s="234"/>
      <c r="X81" s="237">
        <f t="shared" si="15"/>
        <v>0</v>
      </c>
      <c r="Y81" s="234"/>
      <c r="Z81" s="234"/>
      <c r="AA81" s="237">
        <f t="shared" si="16"/>
        <v>0</v>
      </c>
      <c r="AB81" s="234"/>
      <c r="AC81" s="234"/>
      <c r="AD81" s="237">
        <f t="shared" si="17"/>
        <v>0</v>
      </c>
      <c r="AE81" s="386"/>
      <c r="AF81" s="386"/>
      <c r="AG81" s="443"/>
      <c r="AH81" s="386"/>
      <c r="AI81" s="459"/>
      <c r="AJ81" s="443"/>
      <c r="AK81" s="386"/>
      <c r="AL81" s="386"/>
      <c r="AM81" s="443"/>
      <c r="AN81" s="386">
        <v>1E-4</v>
      </c>
      <c r="AO81" s="386">
        <f>AN81*AN27</f>
        <v>1.3000000000000002E-3</v>
      </c>
      <c r="AP81" s="285"/>
      <c r="AQ81" s="285"/>
      <c r="AR81" s="285"/>
      <c r="AS81" s="285"/>
      <c r="AT81" s="370">
        <f t="shared" si="18"/>
        <v>1.3000000000000002E-3</v>
      </c>
      <c r="AU81" s="454">
        <v>810</v>
      </c>
      <c r="AV81" s="282">
        <f t="shared" si="19"/>
        <v>1.0530000000000002</v>
      </c>
    </row>
    <row r="82" spans="1:48" ht="50.25">
      <c r="A82" s="238" t="s">
        <v>50</v>
      </c>
      <c r="B82" s="5"/>
      <c r="C82" s="106" t="s">
        <v>200</v>
      </c>
      <c r="D82" s="94"/>
      <c r="E82" s="94"/>
      <c r="F82" s="237">
        <f t="shared" si="10"/>
        <v>0</v>
      </c>
      <c r="G82" s="234"/>
      <c r="H82" s="234"/>
      <c r="I82" s="237">
        <f t="shared" si="11"/>
        <v>0</v>
      </c>
      <c r="J82" s="234"/>
      <c r="K82" s="234"/>
      <c r="L82" s="237">
        <f t="shared" si="12"/>
        <v>0</v>
      </c>
      <c r="M82" s="234"/>
      <c r="N82" s="234"/>
      <c r="O82" s="237">
        <f t="shared" si="13"/>
        <v>0</v>
      </c>
      <c r="P82" s="234"/>
      <c r="Q82" s="234"/>
      <c r="R82" s="237"/>
      <c r="S82" s="234"/>
      <c r="T82" s="234"/>
      <c r="U82" s="237">
        <f t="shared" si="14"/>
        <v>0</v>
      </c>
      <c r="V82" s="234"/>
      <c r="W82" s="234"/>
      <c r="X82" s="237">
        <f t="shared" si="15"/>
        <v>0</v>
      </c>
      <c r="Y82" s="234"/>
      <c r="Z82" s="234"/>
      <c r="AA82" s="237">
        <f t="shared" si="16"/>
        <v>0</v>
      </c>
      <c r="AB82" s="234"/>
      <c r="AC82" s="234">
        <f>AB82*AB27</f>
        <v>0</v>
      </c>
      <c r="AD82" s="237">
        <f t="shared" si="17"/>
        <v>0</v>
      </c>
      <c r="AE82" s="386">
        <v>0.02</v>
      </c>
      <c r="AF82" s="386">
        <f>AE82*AE27</f>
        <v>0.26</v>
      </c>
      <c r="AG82" s="443"/>
      <c r="AH82" s="386"/>
      <c r="AI82" s="459"/>
      <c r="AJ82" s="443"/>
      <c r="AK82" s="386"/>
      <c r="AL82" s="386"/>
      <c r="AM82" s="443"/>
      <c r="AN82" s="386"/>
      <c r="AO82" s="386"/>
      <c r="AP82" s="285"/>
      <c r="AQ82" s="285"/>
      <c r="AR82" s="285"/>
      <c r="AS82" s="285"/>
      <c r="AT82" s="292">
        <f t="shared" si="18"/>
        <v>0.26</v>
      </c>
      <c r="AU82" s="454">
        <v>37.5</v>
      </c>
      <c r="AV82" s="282">
        <f t="shared" si="19"/>
        <v>9.75</v>
      </c>
    </row>
    <row r="83" spans="1:48" ht="50.25">
      <c r="A83" s="238" t="s">
        <v>51</v>
      </c>
      <c r="B83" s="5"/>
      <c r="C83" s="106" t="s">
        <v>200</v>
      </c>
      <c r="D83" s="94"/>
      <c r="E83" s="94"/>
      <c r="F83" s="237">
        <f t="shared" si="10"/>
        <v>0</v>
      </c>
      <c r="G83" s="234"/>
      <c r="H83" s="234"/>
      <c r="I83" s="237">
        <f t="shared" si="11"/>
        <v>0</v>
      </c>
      <c r="J83" s="234"/>
      <c r="K83" s="234"/>
      <c r="L83" s="237">
        <f t="shared" si="12"/>
        <v>0</v>
      </c>
      <c r="M83" s="234"/>
      <c r="N83" s="234"/>
      <c r="O83" s="237">
        <f t="shared" si="13"/>
        <v>0</v>
      </c>
      <c r="P83" s="234"/>
      <c r="Q83" s="234"/>
      <c r="R83" s="237"/>
      <c r="S83" s="234"/>
      <c r="T83" s="234"/>
      <c r="U83" s="237">
        <f t="shared" si="14"/>
        <v>0</v>
      </c>
      <c r="V83" s="234"/>
      <c r="W83" s="234"/>
      <c r="X83" s="237">
        <f t="shared" si="15"/>
        <v>0</v>
      </c>
      <c r="Y83" s="234"/>
      <c r="Z83" s="234"/>
      <c r="AA83" s="237">
        <f t="shared" si="16"/>
        <v>0</v>
      </c>
      <c r="AB83" s="234"/>
      <c r="AC83" s="234">
        <f>AB83*AB27</f>
        <v>0</v>
      </c>
      <c r="AD83" s="237">
        <f t="shared" si="17"/>
        <v>0</v>
      </c>
      <c r="AE83" s="386"/>
      <c r="AF83" s="386">
        <f>AE83*AE27</f>
        <v>0</v>
      </c>
      <c r="AG83" s="443"/>
      <c r="AH83" s="386"/>
      <c r="AI83" s="459"/>
      <c r="AJ83" s="443"/>
      <c r="AK83" s="386"/>
      <c r="AL83" s="386"/>
      <c r="AM83" s="443"/>
      <c r="AN83" s="386"/>
      <c r="AO83" s="386"/>
      <c r="AP83" s="285"/>
      <c r="AQ83" s="285"/>
      <c r="AR83" s="285"/>
      <c r="AS83" s="285"/>
      <c r="AT83" s="292">
        <f t="shared" si="18"/>
        <v>0</v>
      </c>
      <c r="AU83" s="454">
        <v>45</v>
      </c>
      <c r="AV83" s="282">
        <f t="shared" si="19"/>
        <v>0</v>
      </c>
    </row>
    <row r="84" spans="1:48" ht="49.5">
      <c r="A84" s="238" t="s">
        <v>275</v>
      </c>
      <c r="B84" s="5"/>
      <c r="C84" s="106" t="s">
        <v>200</v>
      </c>
      <c r="D84" s="94"/>
      <c r="E84" s="94"/>
      <c r="F84" s="237">
        <f t="shared" si="10"/>
        <v>0</v>
      </c>
      <c r="G84" s="234"/>
      <c r="H84" s="234"/>
      <c r="I84" s="237">
        <f t="shared" si="11"/>
        <v>0</v>
      </c>
      <c r="J84" s="234"/>
      <c r="K84" s="234"/>
      <c r="L84" s="237">
        <f t="shared" si="12"/>
        <v>0</v>
      </c>
      <c r="M84" s="234"/>
      <c r="N84" s="234"/>
      <c r="O84" s="237">
        <f t="shared" si="13"/>
        <v>0</v>
      </c>
      <c r="P84" s="234"/>
      <c r="Q84" s="234"/>
      <c r="R84" s="237"/>
      <c r="S84" s="234"/>
      <c r="T84" s="234"/>
      <c r="U84" s="237">
        <f t="shared" si="14"/>
        <v>0</v>
      </c>
      <c r="V84" s="234"/>
      <c r="W84" s="234"/>
      <c r="X84" s="237">
        <f t="shared" si="15"/>
        <v>0</v>
      </c>
      <c r="Y84" s="234"/>
      <c r="Z84" s="234"/>
      <c r="AA84" s="237">
        <f t="shared" si="16"/>
        <v>0</v>
      </c>
      <c r="AB84" s="234"/>
      <c r="AC84" s="234"/>
      <c r="AD84" s="237">
        <f t="shared" si="17"/>
        <v>0</v>
      </c>
      <c r="AE84" s="386"/>
      <c r="AF84" s="386"/>
      <c r="AG84" s="443"/>
      <c r="AH84" s="386"/>
      <c r="AI84" s="459"/>
      <c r="AJ84" s="443"/>
      <c r="AK84" s="386"/>
      <c r="AL84" s="386"/>
      <c r="AM84" s="443"/>
      <c r="AN84" s="386"/>
      <c r="AO84" s="386"/>
      <c r="AP84" s="285"/>
      <c r="AQ84" s="285"/>
      <c r="AR84" s="285"/>
      <c r="AS84" s="285"/>
      <c r="AT84" s="291">
        <f t="shared" si="18"/>
        <v>0</v>
      </c>
      <c r="AU84" s="454">
        <v>150</v>
      </c>
      <c r="AV84" s="282">
        <f t="shared" si="19"/>
        <v>0</v>
      </c>
    </row>
    <row r="85" spans="1:48" ht="49.5">
      <c r="A85" s="238" t="s">
        <v>230</v>
      </c>
      <c r="B85" s="5"/>
      <c r="C85" s="106" t="s">
        <v>200</v>
      </c>
      <c r="D85" s="94"/>
      <c r="E85" s="94"/>
      <c r="F85" s="237">
        <f t="shared" si="10"/>
        <v>0</v>
      </c>
      <c r="G85" s="234"/>
      <c r="H85" s="234"/>
      <c r="I85" s="237">
        <f t="shared" si="11"/>
        <v>0</v>
      </c>
      <c r="J85" s="234"/>
      <c r="K85" s="234"/>
      <c r="L85" s="237">
        <f t="shared" si="12"/>
        <v>0</v>
      </c>
      <c r="M85" s="234"/>
      <c r="N85" s="234"/>
      <c r="O85" s="237">
        <f t="shared" si="13"/>
        <v>0</v>
      </c>
      <c r="P85" s="234"/>
      <c r="Q85" s="234"/>
      <c r="R85" s="237"/>
      <c r="S85" s="234"/>
      <c r="T85" s="234"/>
      <c r="U85" s="237">
        <f t="shared" si="14"/>
        <v>0</v>
      </c>
      <c r="V85" s="234"/>
      <c r="W85" s="234"/>
      <c r="X85" s="237">
        <f t="shared" si="15"/>
        <v>0</v>
      </c>
      <c r="Y85" s="234"/>
      <c r="Z85" s="234"/>
      <c r="AA85" s="237">
        <f t="shared" si="16"/>
        <v>0</v>
      </c>
      <c r="AB85" s="234"/>
      <c r="AC85" s="234"/>
      <c r="AD85" s="237">
        <f t="shared" si="17"/>
        <v>0</v>
      </c>
      <c r="AE85" s="386"/>
      <c r="AF85" s="386"/>
      <c r="AG85" s="443"/>
      <c r="AH85" s="386"/>
      <c r="AI85" s="459"/>
      <c r="AJ85" s="443"/>
      <c r="AK85" s="386"/>
      <c r="AL85" s="386"/>
      <c r="AM85" s="443"/>
      <c r="AN85" s="386"/>
      <c r="AO85" s="386"/>
      <c r="AP85" s="285"/>
      <c r="AQ85" s="285"/>
      <c r="AR85" s="285"/>
      <c r="AS85" s="285"/>
      <c r="AT85" s="291">
        <f t="shared" si="18"/>
        <v>0</v>
      </c>
      <c r="AU85" s="454"/>
      <c r="AV85" s="282">
        <f t="shared" si="19"/>
        <v>0</v>
      </c>
    </row>
    <row r="86" spans="1:48" ht="49.5">
      <c r="A86" s="238" t="s">
        <v>172</v>
      </c>
      <c r="B86" s="5"/>
      <c r="C86" s="106" t="s">
        <v>200</v>
      </c>
      <c r="D86" s="94"/>
      <c r="E86" s="94"/>
      <c r="F86" s="237">
        <f t="shared" si="10"/>
        <v>0</v>
      </c>
      <c r="G86" s="234"/>
      <c r="H86" s="234"/>
      <c r="I86" s="237">
        <f t="shared" si="11"/>
        <v>0</v>
      </c>
      <c r="J86" s="234"/>
      <c r="K86" s="234"/>
      <c r="L86" s="237">
        <f t="shared" si="12"/>
        <v>0</v>
      </c>
      <c r="M86" s="234"/>
      <c r="N86" s="234"/>
      <c r="O86" s="237">
        <f t="shared" si="13"/>
        <v>0</v>
      </c>
      <c r="P86" s="234"/>
      <c r="Q86" s="234">
        <f>P86*P27</f>
        <v>0</v>
      </c>
      <c r="R86" s="237"/>
      <c r="S86" s="234"/>
      <c r="T86" s="234"/>
      <c r="U86" s="237">
        <f t="shared" si="14"/>
        <v>0</v>
      </c>
      <c r="V86" s="234"/>
      <c r="W86" s="234"/>
      <c r="X86" s="237">
        <f t="shared" si="15"/>
        <v>0</v>
      </c>
      <c r="Y86" s="234"/>
      <c r="Z86" s="234"/>
      <c r="AA86" s="237">
        <f t="shared" si="16"/>
        <v>0</v>
      </c>
      <c r="AB86" s="234"/>
      <c r="AC86" s="234"/>
      <c r="AD86" s="237">
        <f t="shared" si="17"/>
        <v>0</v>
      </c>
      <c r="AE86" s="386">
        <v>2.1199999999999999E-3</v>
      </c>
      <c r="AF86" s="386">
        <f>AE86*AE27</f>
        <v>2.7559999999999998E-2</v>
      </c>
      <c r="AG86" s="443"/>
      <c r="AH86" s="386"/>
      <c r="AI86" s="459"/>
      <c r="AJ86" s="443"/>
      <c r="AK86" s="386"/>
      <c r="AL86" s="386"/>
      <c r="AM86" s="443"/>
      <c r="AN86" s="386"/>
      <c r="AO86" s="386"/>
      <c r="AP86" s="285"/>
      <c r="AQ86" s="285"/>
      <c r="AR86" s="285"/>
      <c r="AS86" s="285"/>
      <c r="AT86" s="291">
        <f t="shared" si="18"/>
        <v>2.7559999999999998E-2</v>
      </c>
      <c r="AU86" s="454">
        <v>135</v>
      </c>
      <c r="AV86" s="282">
        <f t="shared" si="19"/>
        <v>3.7205999999999997</v>
      </c>
    </row>
    <row r="87" spans="1:48" ht="90.75">
      <c r="A87" s="238" t="s">
        <v>274</v>
      </c>
      <c r="B87" s="5"/>
      <c r="C87" s="106" t="s">
        <v>200</v>
      </c>
      <c r="D87" s="94"/>
      <c r="E87" s="94"/>
      <c r="F87" s="237">
        <f t="shared" si="10"/>
        <v>0</v>
      </c>
      <c r="G87" s="234"/>
      <c r="H87" s="234"/>
      <c r="I87" s="237">
        <f t="shared" si="11"/>
        <v>0</v>
      </c>
      <c r="J87" s="234"/>
      <c r="K87" s="234">
        <f>J87*J27</f>
        <v>0</v>
      </c>
      <c r="L87" s="237">
        <f t="shared" si="12"/>
        <v>0</v>
      </c>
      <c r="M87" s="234"/>
      <c r="N87" s="234"/>
      <c r="O87" s="237">
        <f t="shared" si="13"/>
        <v>0</v>
      </c>
      <c r="P87" s="234"/>
      <c r="Q87" s="234"/>
      <c r="R87" s="237"/>
      <c r="S87" s="234"/>
      <c r="T87" s="234"/>
      <c r="U87" s="237">
        <f t="shared" si="14"/>
        <v>0</v>
      </c>
      <c r="V87" s="234"/>
      <c r="W87" s="234"/>
      <c r="X87" s="237">
        <f t="shared" si="15"/>
        <v>0</v>
      </c>
      <c r="Y87" s="234"/>
      <c r="Z87" s="234">
        <f>Y87*Y27</f>
        <v>0</v>
      </c>
      <c r="AA87" s="237">
        <f t="shared" si="16"/>
        <v>0</v>
      </c>
      <c r="AB87" s="234"/>
      <c r="AC87" s="234"/>
      <c r="AD87" s="237">
        <f t="shared" si="17"/>
        <v>0</v>
      </c>
      <c r="AE87" s="386"/>
      <c r="AF87" s="386"/>
      <c r="AG87" s="443"/>
      <c r="AH87" s="386"/>
      <c r="AI87" s="459"/>
      <c r="AJ87" s="443"/>
      <c r="AK87" s="386"/>
      <c r="AL87" s="386"/>
      <c r="AM87" s="443"/>
      <c r="AN87" s="386"/>
      <c r="AO87" s="386"/>
      <c r="AP87" s="285"/>
      <c r="AQ87" s="285"/>
      <c r="AR87" s="285"/>
      <c r="AS87" s="285"/>
      <c r="AT87" s="291">
        <f t="shared" si="18"/>
        <v>0</v>
      </c>
      <c r="AU87" s="454">
        <v>157.5</v>
      </c>
      <c r="AV87" s="282">
        <f t="shared" si="19"/>
        <v>0</v>
      </c>
    </row>
    <row r="88" spans="1:48" ht="50.25">
      <c r="A88" s="238" t="s">
        <v>52</v>
      </c>
      <c r="B88" s="5"/>
      <c r="C88" s="106" t="s">
        <v>200</v>
      </c>
      <c r="D88" s="94"/>
      <c r="E88" s="94"/>
      <c r="F88" s="237">
        <f t="shared" si="10"/>
        <v>0</v>
      </c>
      <c r="G88" s="234"/>
      <c r="H88" s="234"/>
      <c r="I88" s="237">
        <f t="shared" si="11"/>
        <v>0</v>
      </c>
      <c r="J88" s="234"/>
      <c r="K88" s="234"/>
      <c r="L88" s="237">
        <f t="shared" si="12"/>
        <v>0</v>
      </c>
      <c r="M88" s="234"/>
      <c r="N88" s="234"/>
      <c r="O88" s="237">
        <f t="shared" si="13"/>
        <v>0</v>
      </c>
      <c r="P88" s="234"/>
      <c r="Q88" s="234"/>
      <c r="R88" s="237"/>
      <c r="S88" s="234"/>
      <c r="T88" s="234"/>
      <c r="U88" s="237">
        <f t="shared" si="14"/>
        <v>0</v>
      </c>
      <c r="V88" s="234"/>
      <c r="W88" s="234"/>
      <c r="X88" s="237">
        <f t="shared" si="15"/>
        <v>0</v>
      </c>
      <c r="Y88" s="234"/>
      <c r="Z88" s="234"/>
      <c r="AA88" s="237">
        <f t="shared" si="16"/>
        <v>0</v>
      </c>
      <c r="AB88" s="234"/>
      <c r="AC88" s="234"/>
      <c r="AD88" s="237">
        <f t="shared" si="17"/>
        <v>0</v>
      </c>
      <c r="AE88" s="386"/>
      <c r="AF88" s="386"/>
      <c r="AG88" s="443"/>
      <c r="AH88" s="386"/>
      <c r="AI88" s="459"/>
      <c r="AJ88" s="443"/>
      <c r="AK88" s="386">
        <v>4.4999999999999998E-2</v>
      </c>
      <c r="AL88" s="386">
        <f>AK88*AK27</f>
        <v>0.58499999999999996</v>
      </c>
      <c r="AM88" s="443"/>
      <c r="AN88" s="386"/>
      <c r="AO88" s="386"/>
      <c r="AP88" s="285"/>
      <c r="AQ88" s="285"/>
      <c r="AR88" s="285"/>
      <c r="AS88" s="285"/>
      <c r="AT88" s="292">
        <f t="shared" si="18"/>
        <v>0.58499999999999996</v>
      </c>
      <c r="AU88" s="454">
        <v>40</v>
      </c>
      <c r="AV88" s="282">
        <f t="shared" si="19"/>
        <v>23.4</v>
      </c>
    </row>
    <row r="89" spans="1:48" ht="50.25">
      <c r="A89" s="240" t="s">
        <v>199</v>
      </c>
      <c r="B89" s="8"/>
      <c r="C89" s="106" t="s">
        <v>200</v>
      </c>
      <c r="D89" s="95"/>
      <c r="E89" s="95"/>
      <c r="F89" s="237">
        <f t="shared" si="10"/>
        <v>0</v>
      </c>
      <c r="G89" s="236"/>
      <c r="H89" s="236"/>
      <c r="I89" s="237">
        <f t="shared" si="11"/>
        <v>0</v>
      </c>
      <c r="J89" s="236"/>
      <c r="K89" s="236"/>
      <c r="L89" s="237">
        <f t="shared" si="12"/>
        <v>0</v>
      </c>
      <c r="M89" s="236"/>
      <c r="N89" s="236"/>
      <c r="O89" s="237">
        <f t="shared" si="13"/>
        <v>0</v>
      </c>
      <c r="P89" s="236"/>
      <c r="Q89" s="236"/>
      <c r="R89" s="237"/>
      <c r="S89" s="236"/>
      <c r="T89" s="236"/>
      <c r="U89" s="237">
        <f t="shared" si="14"/>
        <v>0</v>
      </c>
      <c r="V89" s="236">
        <v>0.02</v>
      </c>
      <c r="W89" s="236">
        <f>V89*V27</f>
        <v>0.26</v>
      </c>
      <c r="X89" s="237">
        <f t="shared" si="15"/>
        <v>13</v>
      </c>
      <c r="Y89" s="236"/>
      <c r="Z89" s="236"/>
      <c r="AA89" s="237">
        <f t="shared" si="16"/>
        <v>0</v>
      </c>
      <c r="AB89" s="236"/>
      <c r="AC89" s="236"/>
      <c r="AD89" s="237">
        <f t="shared" si="17"/>
        <v>0</v>
      </c>
      <c r="AE89" s="387"/>
      <c r="AF89" s="387"/>
      <c r="AG89" s="443"/>
      <c r="AH89" s="387"/>
      <c r="AI89" s="460"/>
      <c r="AJ89" s="443"/>
      <c r="AK89" s="387">
        <v>2.5000000000000001E-2</v>
      </c>
      <c r="AL89" s="387">
        <f>AK89*AK27</f>
        <v>0.32500000000000001</v>
      </c>
      <c r="AM89" s="443"/>
      <c r="AN89" s="387"/>
      <c r="AO89" s="387"/>
      <c r="AP89" s="286"/>
      <c r="AQ89" s="286"/>
      <c r="AR89" s="286"/>
      <c r="AS89" s="286"/>
      <c r="AT89" s="292">
        <f t="shared" si="18"/>
        <v>0.58499999999999996</v>
      </c>
      <c r="AU89" s="453">
        <v>50</v>
      </c>
      <c r="AV89" s="282">
        <f t="shared" si="19"/>
        <v>29.25</v>
      </c>
    </row>
    <row r="90" spans="1:48" ht="50.25">
      <c r="A90" s="239" t="s">
        <v>237</v>
      </c>
      <c r="B90" s="8"/>
      <c r="C90" s="106" t="s">
        <v>200</v>
      </c>
      <c r="D90" s="95"/>
      <c r="E90" s="95"/>
      <c r="F90" s="237">
        <f t="shared" si="10"/>
        <v>0</v>
      </c>
      <c r="G90" s="236"/>
      <c r="H90" s="236"/>
      <c r="I90" s="237">
        <f t="shared" si="11"/>
        <v>0</v>
      </c>
      <c r="J90" s="236"/>
      <c r="K90" s="236"/>
      <c r="L90" s="237">
        <f t="shared" si="12"/>
        <v>0</v>
      </c>
      <c r="M90" s="236"/>
      <c r="N90" s="236"/>
      <c r="O90" s="237">
        <f t="shared" si="13"/>
        <v>0</v>
      </c>
      <c r="P90" s="236"/>
      <c r="Q90" s="236"/>
      <c r="R90" s="237"/>
      <c r="S90" s="236"/>
      <c r="T90" s="236"/>
      <c r="U90" s="237">
        <f t="shared" si="14"/>
        <v>0</v>
      </c>
      <c r="V90" s="236"/>
      <c r="W90" s="236"/>
      <c r="X90" s="237">
        <f t="shared" si="15"/>
        <v>0</v>
      </c>
      <c r="Y90" s="236"/>
      <c r="Z90" s="236"/>
      <c r="AA90" s="237">
        <f t="shared" si="16"/>
        <v>0</v>
      </c>
      <c r="AB90" s="236"/>
      <c r="AC90" s="236"/>
      <c r="AD90" s="237">
        <f t="shared" si="17"/>
        <v>0</v>
      </c>
      <c r="AE90" s="387"/>
      <c r="AF90" s="387"/>
      <c r="AG90" s="443"/>
      <c r="AH90" s="387"/>
      <c r="AI90" s="460"/>
      <c r="AJ90" s="443"/>
      <c r="AK90" s="387"/>
      <c r="AL90" s="387"/>
      <c r="AM90" s="443"/>
      <c r="AN90" s="387"/>
      <c r="AO90" s="387"/>
      <c r="AP90" s="286"/>
      <c r="AQ90" s="286"/>
      <c r="AR90" s="286"/>
      <c r="AS90" s="286"/>
      <c r="AT90" s="292">
        <f t="shared" si="18"/>
        <v>0</v>
      </c>
      <c r="AU90" s="453">
        <v>675</v>
      </c>
      <c r="AV90" s="282">
        <f t="shared" si="19"/>
        <v>0</v>
      </c>
    </row>
    <row r="91" spans="1:48" ht="49.5">
      <c r="A91" s="240" t="s">
        <v>53</v>
      </c>
      <c r="B91" s="5"/>
      <c r="C91" s="106" t="s">
        <v>200</v>
      </c>
      <c r="D91" s="94"/>
      <c r="E91" s="94"/>
      <c r="F91" s="237">
        <f t="shared" si="10"/>
        <v>0</v>
      </c>
      <c r="G91" s="234"/>
      <c r="H91" s="234"/>
      <c r="I91" s="237">
        <f t="shared" si="11"/>
        <v>0</v>
      </c>
      <c r="J91" s="234"/>
      <c r="K91" s="234"/>
      <c r="L91" s="237">
        <f t="shared" si="12"/>
        <v>0</v>
      </c>
      <c r="M91" s="234"/>
      <c r="N91" s="234"/>
      <c r="O91" s="237">
        <f t="shared" si="13"/>
        <v>0</v>
      </c>
      <c r="P91" s="234"/>
      <c r="Q91" s="234"/>
      <c r="R91" s="237"/>
      <c r="S91" s="234">
        <v>1E-3</v>
      </c>
      <c r="T91" s="234">
        <f>S91*S27</f>
        <v>1.3000000000000001E-2</v>
      </c>
      <c r="U91" s="237">
        <f t="shared" si="14"/>
        <v>7.2150000000000007</v>
      </c>
      <c r="V91" s="234"/>
      <c r="W91" s="234"/>
      <c r="X91" s="237">
        <f t="shared" si="15"/>
        <v>0</v>
      </c>
      <c r="Y91" s="234"/>
      <c r="Z91" s="234"/>
      <c r="AA91" s="237">
        <f t="shared" si="16"/>
        <v>0</v>
      </c>
      <c r="AB91" s="234"/>
      <c r="AC91" s="234"/>
      <c r="AD91" s="237">
        <f t="shared" si="17"/>
        <v>0</v>
      </c>
      <c r="AE91" s="386"/>
      <c r="AF91" s="386"/>
      <c r="AG91" s="443"/>
      <c r="AH91" s="386"/>
      <c r="AI91" s="459"/>
      <c r="AJ91" s="443"/>
      <c r="AK91" s="386"/>
      <c r="AL91" s="386"/>
      <c r="AM91" s="443"/>
      <c r="AN91" s="386"/>
      <c r="AO91" s="386"/>
      <c r="AP91" s="285"/>
      <c r="AQ91" s="285"/>
      <c r="AR91" s="285"/>
      <c r="AS91" s="285"/>
      <c r="AT91" s="291">
        <f t="shared" si="18"/>
        <v>1.3000000000000001E-2</v>
      </c>
      <c r="AU91" s="454">
        <v>555</v>
      </c>
      <c r="AV91" s="282">
        <f t="shared" si="19"/>
        <v>7.2150000000000007</v>
      </c>
    </row>
    <row r="92" spans="1:48" ht="50.25">
      <c r="A92" s="240" t="s">
        <v>170</v>
      </c>
      <c r="B92" s="5"/>
      <c r="C92" s="106" t="s">
        <v>200</v>
      </c>
      <c r="D92" s="368"/>
      <c r="E92" s="94">
        <f>D92*D27</f>
        <v>0</v>
      </c>
      <c r="F92" s="237">
        <f t="shared" si="10"/>
        <v>0</v>
      </c>
      <c r="G92" s="234"/>
      <c r="H92" s="234"/>
      <c r="I92" s="237">
        <f t="shared" si="11"/>
        <v>0</v>
      </c>
      <c r="J92" s="234"/>
      <c r="K92" s="234">
        <f>J92*J27</f>
        <v>0</v>
      </c>
      <c r="L92" s="237">
        <f t="shared" si="12"/>
        <v>0</v>
      </c>
      <c r="M92" s="234"/>
      <c r="N92" s="234"/>
      <c r="O92" s="237">
        <f>N92*AU92</f>
        <v>0</v>
      </c>
      <c r="P92" s="234">
        <v>6.9999999999999999E-4</v>
      </c>
      <c r="Q92" s="234">
        <f>P92*P27</f>
        <v>9.1000000000000004E-3</v>
      </c>
      <c r="R92" s="237"/>
      <c r="S92" s="234"/>
      <c r="T92" s="234"/>
      <c r="U92" s="237">
        <f t="shared" si="14"/>
        <v>0</v>
      </c>
      <c r="V92" s="234"/>
      <c r="W92" s="234"/>
      <c r="X92" s="237">
        <f t="shared" si="15"/>
        <v>0</v>
      </c>
      <c r="Y92" s="234"/>
      <c r="Z92" s="234">
        <f>Y92*Y27</f>
        <v>0</v>
      </c>
      <c r="AA92" s="237">
        <f t="shared" si="16"/>
        <v>0</v>
      </c>
      <c r="AB92" s="234"/>
      <c r="AC92" s="234">
        <f>AB92*AB27</f>
        <v>0</v>
      </c>
      <c r="AD92" s="237">
        <f t="shared" si="17"/>
        <v>0</v>
      </c>
      <c r="AE92" s="386">
        <v>4.0000000000000002E-4</v>
      </c>
      <c r="AF92" s="386">
        <f>AE92*AE27</f>
        <v>5.2000000000000006E-3</v>
      </c>
      <c r="AG92" s="443"/>
      <c r="AH92" s="386">
        <v>4.0000000000000002E-4</v>
      </c>
      <c r="AI92" s="459">
        <f>AH92*AH27</f>
        <v>5.2000000000000006E-3</v>
      </c>
      <c r="AJ92" s="443"/>
      <c r="AK92" s="386"/>
      <c r="AL92" s="386"/>
      <c r="AM92" s="443"/>
      <c r="AN92" s="386"/>
      <c r="AO92" s="386"/>
      <c r="AP92" s="285"/>
      <c r="AQ92" s="285"/>
      <c r="AR92" s="285"/>
      <c r="AS92" s="285"/>
      <c r="AT92" s="288">
        <f t="shared" si="18"/>
        <v>1.95E-2</v>
      </c>
      <c r="AU92" s="454">
        <v>18</v>
      </c>
      <c r="AV92" s="281">
        <f t="shared" si="19"/>
        <v>0.35099999999999998</v>
      </c>
    </row>
    <row r="93" spans="1:48" ht="49.5">
      <c r="A93" s="240" t="s">
        <v>229</v>
      </c>
      <c r="B93" s="5"/>
      <c r="C93" s="106" t="s">
        <v>200</v>
      </c>
      <c r="D93" s="94"/>
      <c r="E93" s="94"/>
      <c r="F93" s="237">
        <f t="shared" si="10"/>
        <v>0</v>
      </c>
      <c r="G93" s="234"/>
      <c r="H93" s="234"/>
      <c r="I93" s="237"/>
      <c r="J93" s="234"/>
      <c r="K93" s="234"/>
      <c r="L93" s="237">
        <f t="shared" si="12"/>
        <v>0</v>
      </c>
      <c r="M93" s="234"/>
      <c r="N93" s="234"/>
      <c r="O93" s="237">
        <f>N93*AU93</f>
        <v>0</v>
      </c>
      <c r="P93" s="234"/>
      <c r="Q93" s="234"/>
      <c r="R93" s="237"/>
      <c r="S93" s="234"/>
      <c r="T93" s="234"/>
      <c r="U93" s="237">
        <f t="shared" si="14"/>
        <v>0</v>
      </c>
      <c r="V93" s="234"/>
      <c r="W93" s="234"/>
      <c r="X93" s="237"/>
      <c r="Y93" s="234"/>
      <c r="Z93" s="234"/>
      <c r="AA93" s="237">
        <f t="shared" si="16"/>
        <v>0</v>
      </c>
      <c r="AB93" s="234"/>
      <c r="AC93" s="234"/>
      <c r="AD93" s="237"/>
      <c r="AE93" s="386"/>
      <c r="AF93" s="386"/>
      <c r="AG93" s="443"/>
      <c r="AH93" s="386"/>
      <c r="AI93" s="459"/>
      <c r="AJ93" s="443"/>
      <c r="AK93" s="386"/>
      <c r="AL93" s="386"/>
      <c r="AM93" s="443"/>
      <c r="AN93" s="386"/>
      <c r="AO93" s="386"/>
      <c r="AP93" s="285"/>
      <c r="AQ93" s="285"/>
      <c r="AR93" s="285"/>
      <c r="AS93" s="285"/>
      <c r="AT93" s="380">
        <f t="shared" si="18"/>
        <v>0</v>
      </c>
      <c r="AU93" s="454">
        <v>180</v>
      </c>
      <c r="AV93" s="281">
        <f t="shared" si="19"/>
        <v>0</v>
      </c>
    </row>
    <row r="94" spans="1:48" ht="50.25">
      <c r="A94" s="240" t="s">
        <v>224</v>
      </c>
      <c r="B94" s="5"/>
      <c r="C94" s="106" t="s">
        <v>200</v>
      </c>
      <c r="D94" s="94"/>
      <c r="E94" s="94"/>
      <c r="F94" s="237"/>
      <c r="G94" s="234"/>
      <c r="H94" s="234"/>
      <c r="I94" s="237"/>
      <c r="J94" s="234"/>
      <c r="K94" s="234"/>
      <c r="L94" s="237">
        <f t="shared" si="12"/>
        <v>0</v>
      </c>
      <c r="M94" s="234"/>
      <c r="N94" s="234"/>
      <c r="O94" s="237">
        <f>N94*AU94</f>
        <v>0</v>
      </c>
      <c r="P94" s="234"/>
      <c r="Q94" s="234">
        <f>P94*P27</f>
        <v>0</v>
      </c>
      <c r="R94" s="237"/>
      <c r="S94" s="234"/>
      <c r="T94" s="234"/>
      <c r="U94" s="237">
        <f t="shared" si="14"/>
        <v>0</v>
      </c>
      <c r="V94" s="234"/>
      <c r="W94" s="234"/>
      <c r="X94" s="237"/>
      <c r="Y94" s="234"/>
      <c r="Z94" s="234"/>
      <c r="AA94" s="237">
        <f t="shared" si="16"/>
        <v>0</v>
      </c>
      <c r="AB94" s="234"/>
      <c r="AC94" s="234">
        <f>AB94*AB27</f>
        <v>0</v>
      </c>
      <c r="AD94" s="237"/>
      <c r="AE94" s="386">
        <v>1.0000000000000001E-5</v>
      </c>
      <c r="AF94" s="386">
        <f>AE94*AE27</f>
        <v>1.3000000000000002E-4</v>
      </c>
      <c r="AG94" s="443"/>
      <c r="AH94" s="462"/>
      <c r="AI94" s="459"/>
      <c r="AJ94" s="443"/>
      <c r="AK94" s="386"/>
      <c r="AL94" s="386"/>
      <c r="AM94" s="443"/>
      <c r="AN94" s="386"/>
      <c r="AO94" s="386"/>
      <c r="AP94" s="285"/>
      <c r="AQ94" s="285"/>
      <c r="AR94" s="285"/>
      <c r="AS94" s="285"/>
      <c r="AT94" s="381">
        <f t="shared" si="18"/>
        <v>1.3000000000000002E-4</v>
      </c>
      <c r="AU94" s="454">
        <v>720</v>
      </c>
      <c r="AV94" s="281">
        <f t="shared" si="19"/>
        <v>9.3600000000000017E-2</v>
      </c>
    </row>
    <row r="95" spans="1:48" ht="50.25">
      <c r="A95" s="240" t="s">
        <v>273</v>
      </c>
      <c r="B95" s="5"/>
      <c r="C95" s="106" t="s">
        <v>200</v>
      </c>
      <c r="D95" s="94"/>
      <c r="E95" s="94"/>
      <c r="F95" s="237"/>
      <c r="G95" s="234"/>
      <c r="H95" s="234"/>
      <c r="I95" s="237"/>
      <c r="J95" s="234"/>
      <c r="K95" s="234"/>
      <c r="L95" s="237"/>
      <c r="M95" s="234"/>
      <c r="N95" s="234"/>
      <c r="O95" s="237"/>
      <c r="P95" s="234"/>
      <c r="Q95" s="234"/>
      <c r="R95" s="237"/>
      <c r="S95" s="234"/>
      <c r="T95" s="234"/>
      <c r="U95" s="237"/>
      <c r="V95" s="234"/>
      <c r="W95" s="234"/>
      <c r="X95" s="237"/>
      <c r="Y95" s="234"/>
      <c r="Z95" s="234"/>
      <c r="AA95" s="237"/>
      <c r="AB95" s="234"/>
      <c r="AC95" s="234"/>
      <c r="AD95" s="237"/>
      <c r="AE95" s="386"/>
      <c r="AF95" s="386"/>
      <c r="AG95" s="443"/>
      <c r="AH95" s="386"/>
      <c r="AI95" s="459"/>
      <c r="AJ95" s="443"/>
      <c r="AK95" s="386"/>
      <c r="AL95" s="386"/>
      <c r="AM95" s="443"/>
      <c r="AN95" s="386"/>
      <c r="AO95" s="386"/>
      <c r="AP95" s="285"/>
      <c r="AQ95" s="285"/>
      <c r="AR95" s="285"/>
      <c r="AS95" s="285"/>
      <c r="AT95" s="288">
        <f t="shared" si="18"/>
        <v>0</v>
      </c>
      <c r="AU95" s="454">
        <v>375</v>
      </c>
      <c r="AV95" s="281">
        <f t="shared" si="19"/>
        <v>0</v>
      </c>
    </row>
    <row r="96" spans="1:48" ht="50.25">
      <c r="A96" s="240" t="s">
        <v>225</v>
      </c>
      <c r="B96" s="5"/>
      <c r="C96" s="106" t="s">
        <v>200</v>
      </c>
      <c r="D96" s="94"/>
      <c r="E96" s="94"/>
      <c r="F96" s="237"/>
      <c r="G96" s="234"/>
      <c r="H96" s="234"/>
      <c r="I96" s="237"/>
      <c r="J96" s="234"/>
      <c r="K96" s="234"/>
      <c r="L96" s="237"/>
      <c r="M96" s="234"/>
      <c r="N96" s="234"/>
      <c r="O96" s="237"/>
      <c r="P96" s="234"/>
      <c r="Q96" s="234">
        <f>P96*P27</f>
        <v>0</v>
      </c>
      <c r="R96" s="237"/>
      <c r="S96" s="234"/>
      <c r="T96" s="234"/>
      <c r="U96" s="237"/>
      <c r="V96" s="234"/>
      <c r="W96" s="234"/>
      <c r="X96" s="237"/>
      <c r="Y96" s="234"/>
      <c r="Z96" s="234"/>
      <c r="AA96" s="237"/>
      <c r="AB96" s="234"/>
      <c r="AC96" s="234">
        <f>AB96*AB27</f>
        <v>0</v>
      </c>
      <c r="AD96" s="237"/>
      <c r="AE96" s="386"/>
      <c r="AF96" s="386"/>
      <c r="AG96" s="443"/>
      <c r="AH96" s="386"/>
      <c r="AI96" s="459"/>
      <c r="AJ96" s="443"/>
      <c r="AK96" s="386"/>
      <c r="AL96" s="386"/>
      <c r="AM96" s="443"/>
      <c r="AN96" s="386"/>
      <c r="AO96" s="386"/>
      <c r="AP96" s="285"/>
      <c r="AQ96" s="285"/>
      <c r="AR96" s="285"/>
      <c r="AS96" s="285"/>
      <c r="AT96" s="330">
        <f t="shared" si="18"/>
        <v>0</v>
      </c>
      <c r="AU96" s="454">
        <v>810</v>
      </c>
      <c r="AV96" s="281">
        <f t="shared" si="19"/>
        <v>0</v>
      </c>
    </row>
    <row r="97" spans="1:48" ht="49.5">
      <c r="A97" s="240" t="s">
        <v>276</v>
      </c>
      <c r="B97" s="5"/>
      <c r="C97" s="106" t="s">
        <v>200</v>
      </c>
      <c r="D97" s="369"/>
      <c r="E97" s="94"/>
      <c r="F97" s="237"/>
      <c r="G97" s="234"/>
      <c r="H97" s="234"/>
      <c r="I97" s="237"/>
      <c r="J97" s="234"/>
      <c r="K97" s="234"/>
      <c r="L97" s="237"/>
      <c r="M97" s="234"/>
      <c r="N97" s="234"/>
      <c r="O97" s="237"/>
      <c r="P97" s="234"/>
      <c r="Q97" s="234">
        <f>P97*P27</f>
        <v>0</v>
      </c>
      <c r="R97" s="237"/>
      <c r="S97" s="234"/>
      <c r="T97" s="234"/>
      <c r="U97" s="237"/>
      <c r="V97" s="234"/>
      <c r="W97" s="234"/>
      <c r="X97" s="237"/>
      <c r="Y97" s="234"/>
      <c r="Z97" s="234"/>
      <c r="AA97" s="237"/>
      <c r="AB97" s="234"/>
      <c r="AC97" s="234"/>
      <c r="AD97" s="237"/>
      <c r="AE97" s="386"/>
      <c r="AF97" s="386"/>
      <c r="AG97" s="443"/>
      <c r="AH97" s="386"/>
      <c r="AI97" s="459"/>
      <c r="AJ97" s="443"/>
      <c r="AK97" s="386"/>
      <c r="AL97" s="386"/>
      <c r="AM97" s="443"/>
      <c r="AN97" s="386"/>
      <c r="AO97" s="386"/>
      <c r="AP97" s="285"/>
      <c r="AQ97" s="285"/>
      <c r="AR97" s="285"/>
      <c r="AS97" s="285"/>
      <c r="AT97" s="380">
        <f t="shared" si="18"/>
        <v>0</v>
      </c>
      <c r="AU97" s="454">
        <v>225</v>
      </c>
      <c r="AV97" s="281">
        <f t="shared" si="19"/>
        <v>0</v>
      </c>
    </row>
    <row r="98" spans="1:48" ht="35.25" customHeight="1">
      <c r="A98" s="242"/>
      <c r="B98" s="5"/>
      <c r="C98" s="5"/>
      <c r="D98" s="94"/>
      <c r="E98" s="94"/>
      <c r="F98" s="97">
        <f>SUM(F61:F92)+F53</f>
        <v>0</v>
      </c>
      <c r="G98" s="94"/>
      <c r="H98" s="94"/>
      <c r="I98" s="97">
        <f>SUM(I61:I92)+I53</f>
        <v>0</v>
      </c>
      <c r="J98" s="94"/>
      <c r="K98" s="94"/>
      <c r="L98" s="97">
        <f>SUM(L61:L92)+L53</f>
        <v>0</v>
      </c>
      <c r="M98" s="94"/>
      <c r="N98" s="94"/>
      <c r="O98" s="94">
        <f>SUM(O61:O92)+O53</f>
        <v>0</v>
      </c>
      <c r="P98" s="94"/>
      <c r="Q98" s="94"/>
      <c r="R98" s="97">
        <f>SUM(R61:R92)+R53</f>
        <v>0</v>
      </c>
      <c r="S98" s="94"/>
      <c r="T98" s="94"/>
      <c r="U98" s="97">
        <f>SUM(U61:U92)+U53</f>
        <v>21.021000000000001</v>
      </c>
      <c r="V98" s="94"/>
      <c r="W98" s="94"/>
      <c r="X98" s="97">
        <f>SUM(X61:X92)+X53</f>
        <v>47.71</v>
      </c>
      <c r="Y98" s="94"/>
      <c r="Z98" s="94"/>
      <c r="AA98" s="97">
        <f>SUM(AA61:AA92)+AA53</f>
        <v>0</v>
      </c>
      <c r="AB98" s="94"/>
      <c r="AC98" s="85"/>
      <c r="AD98" s="97">
        <f>SUM(AD61:AD92)+AD53</f>
        <v>0</v>
      </c>
      <c r="AE98" s="386"/>
      <c r="AF98" s="386"/>
      <c r="AG98" s="443">
        <f>SUM(AG61:AG92)+AG53</f>
        <v>0</v>
      </c>
      <c r="AH98" s="386"/>
      <c r="AI98" s="459"/>
      <c r="AJ98" s="443">
        <f>SUM(AJ61:AJ97)+AJ53</f>
        <v>0</v>
      </c>
      <c r="AK98" s="386"/>
      <c r="AL98" s="386"/>
      <c r="AM98" s="443">
        <f>SUM(AM61:AM97)+AM53</f>
        <v>0</v>
      </c>
      <c r="AN98" s="386"/>
      <c r="AO98" s="386"/>
      <c r="AP98" s="285"/>
      <c r="AQ98" s="285"/>
      <c r="AR98" s="285"/>
      <c r="AS98" s="285"/>
      <c r="AT98" s="284"/>
      <c r="AU98" s="454"/>
      <c r="AV98" s="96"/>
    </row>
    <row r="99" spans="1:48" ht="30">
      <c r="A99" s="29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 t="e">
        <f>O98/M27</f>
        <v>#DIV/0!</v>
      </c>
      <c r="P99" s="106"/>
      <c r="Q99" s="106"/>
      <c r="R99" s="94">
        <f>R98/P27</f>
        <v>0</v>
      </c>
      <c r="S99" s="106"/>
      <c r="T99" s="106"/>
      <c r="U99" s="94">
        <f>U98/S27</f>
        <v>1.617</v>
      </c>
      <c r="V99" s="106"/>
      <c r="W99" s="106"/>
      <c r="X99" s="106">
        <f>X98/V27</f>
        <v>3.67</v>
      </c>
      <c r="Y99" s="106"/>
      <c r="Z99" s="106"/>
      <c r="AA99" s="106" t="e">
        <f>AA98/Y27</f>
        <v>#DIV/0!</v>
      </c>
      <c r="AB99" s="106"/>
      <c r="AC99" s="107"/>
      <c r="AD99" s="106" t="e">
        <f>AD98/AB27</f>
        <v>#DIV/0!</v>
      </c>
      <c r="AE99" s="106"/>
      <c r="AF99" s="106"/>
      <c r="AG99" s="94">
        <f>AG98/AE27</f>
        <v>0</v>
      </c>
      <c r="AH99" s="106"/>
      <c r="AI99" s="106"/>
      <c r="AJ99" s="94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6"/>
      <c r="AU99" s="89"/>
      <c r="AV99" s="441">
        <f>SUM(AV29:AV97)</f>
        <v>1607.9641500000002</v>
      </c>
    </row>
    <row r="100" spans="1:48">
      <c r="AM100" s="109"/>
    </row>
    <row r="101" spans="1:48" ht="33">
      <c r="A101" s="243" t="s">
        <v>74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44"/>
      <c r="Z101" s="243" t="s">
        <v>291</v>
      </c>
      <c r="AA101" s="245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</row>
    <row r="102" spans="1:48" ht="33">
      <c r="A102" s="243" t="s">
        <v>73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44"/>
      <c r="Z102" s="243" t="s">
        <v>54</v>
      </c>
      <c r="AA102" s="245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</row>
    <row r="103" spans="1:48" ht="33">
      <c r="A103" s="243" t="s">
        <v>94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44"/>
      <c r="Z103" s="243" t="s">
        <v>292</v>
      </c>
      <c r="AA103" s="245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</row>
    <row r="104" spans="1:48" ht="33">
      <c r="A104" s="243" t="s">
        <v>58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44"/>
      <c r="Z104" s="243" t="s">
        <v>54</v>
      </c>
      <c r="AA104" s="245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</row>
    <row r="105" spans="1:48" ht="33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</row>
    <row r="106" spans="1:48" ht="33">
      <c r="A106" s="244" t="s">
        <v>290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</row>
    <row r="107" spans="1:48" ht="33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108"/>
    </row>
    <row r="108" spans="1:48" ht="33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33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Z109" t="s">
        <v>233</v>
      </c>
    </row>
    <row r="110" spans="1:48" ht="33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</row>
  </sheetData>
  <mergeCells count="109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AE28:AF28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7"/>
  <sheetViews>
    <sheetView topLeftCell="A4" zoomScale="30" zoomScaleNormal="30" zoomScaleSheetLayoutView="20" workbookViewId="0">
      <selection activeCell="AC8" sqref="AC8:AN18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28.85546875" customWidth="1"/>
  </cols>
  <sheetData>
    <row r="1" spans="1:48" ht="33">
      <c r="A1" s="246" t="s">
        <v>1</v>
      </c>
      <c r="B1" s="246"/>
      <c r="C1" s="246"/>
      <c r="D1" s="246"/>
      <c r="E1" s="246"/>
      <c r="F1" s="246"/>
      <c r="G1" s="246"/>
      <c r="H1" s="246"/>
      <c r="I1" s="228"/>
      <c r="J1" s="228"/>
      <c r="K1" s="228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46" t="s">
        <v>215</v>
      </c>
      <c r="B2" s="246"/>
      <c r="C2" s="246"/>
      <c r="D2" s="246"/>
      <c r="E2" s="246"/>
      <c r="F2" s="246"/>
      <c r="G2" s="246"/>
      <c r="H2" s="246"/>
      <c r="I2" s="228"/>
      <c r="J2" s="228"/>
      <c r="K2" s="228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01"/>
      <c r="AT2" s="301"/>
      <c r="AU2" s="43"/>
      <c r="AV2" s="41"/>
    </row>
    <row r="3" spans="1:48" ht="45">
      <c r="A3" s="245" t="s">
        <v>2</v>
      </c>
      <c r="B3" s="246"/>
      <c r="C3" s="246"/>
      <c r="D3" s="246"/>
      <c r="E3" s="246"/>
      <c r="F3" s="246"/>
      <c r="G3" s="247"/>
      <c r="H3" s="246"/>
      <c r="I3" s="228"/>
      <c r="J3" s="228"/>
      <c r="K3" s="228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0"/>
      <c r="AC3" s="249" t="s">
        <v>296</v>
      </c>
      <c r="AD3" s="249"/>
      <c r="AE3" s="250"/>
      <c r="AF3" s="251"/>
      <c r="AG3" s="251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3"/>
      <c r="AS3" s="254"/>
      <c r="AT3" s="254"/>
      <c r="AU3" s="43"/>
      <c r="AV3" s="41"/>
    </row>
    <row r="4" spans="1:48" ht="33">
      <c r="A4" s="248" t="s">
        <v>295</v>
      </c>
      <c r="B4" s="248"/>
      <c r="C4" s="248"/>
      <c r="D4" s="248"/>
      <c r="E4" s="248"/>
      <c r="F4" s="248"/>
      <c r="G4" s="248"/>
      <c r="H4" s="248"/>
      <c r="I4" s="230"/>
      <c r="J4" s="230"/>
      <c r="K4" s="230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79"/>
      <c r="AS4" s="79"/>
      <c r="AT4" s="80"/>
      <c r="AU4" s="40"/>
      <c r="AV4" s="41"/>
    </row>
    <row r="5" spans="1:48" ht="33.75" thickBot="1">
      <c r="A5" s="248"/>
      <c r="B5" s="248"/>
      <c r="C5" s="248"/>
      <c r="D5" s="248"/>
      <c r="E5" s="248"/>
      <c r="F5" s="248"/>
      <c r="G5" s="248"/>
      <c r="H5" s="24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19" t="s">
        <v>64</v>
      </c>
      <c r="B6" s="719"/>
      <c r="C6" s="719"/>
      <c r="D6" s="720"/>
      <c r="E6" s="721" t="s">
        <v>56</v>
      </c>
      <c r="F6" s="719"/>
      <c r="G6" s="719"/>
      <c r="H6" s="720"/>
      <c r="I6" s="303"/>
      <c r="J6" s="721" t="s">
        <v>89</v>
      </c>
      <c r="K6" s="719"/>
      <c r="L6" s="719"/>
      <c r="M6" s="720"/>
      <c r="N6" s="721" t="s">
        <v>87</v>
      </c>
      <c r="O6" s="719"/>
      <c r="P6" s="719"/>
      <c r="Q6" s="720"/>
      <c r="R6" s="303"/>
      <c r="S6" s="193"/>
      <c r="T6" s="194"/>
      <c r="U6" s="194"/>
      <c r="V6" s="195"/>
      <c r="W6" s="193"/>
      <c r="X6" s="194"/>
      <c r="Y6" s="195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722" t="s">
        <v>65</v>
      </c>
      <c r="B7" s="722"/>
      <c r="C7" s="722"/>
      <c r="D7" s="723"/>
      <c r="E7" s="716" t="s">
        <v>55</v>
      </c>
      <c r="F7" s="717"/>
      <c r="G7" s="717"/>
      <c r="H7" s="718"/>
      <c r="I7" s="301"/>
      <c r="J7" s="716" t="s">
        <v>12</v>
      </c>
      <c r="K7" s="717"/>
      <c r="L7" s="717"/>
      <c r="M7" s="718"/>
      <c r="N7" s="716" t="s">
        <v>15</v>
      </c>
      <c r="O7" s="717"/>
      <c r="P7" s="717"/>
      <c r="Q7" s="718"/>
      <c r="R7" s="301"/>
      <c r="S7" s="716" t="s">
        <v>14</v>
      </c>
      <c r="T7" s="717"/>
      <c r="U7" s="717"/>
      <c r="V7" s="718"/>
      <c r="W7" s="716" t="s">
        <v>84</v>
      </c>
      <c r="X7" s="717"/>
      <c r="Y7" s="718"/>
      <c r="Z7" s="91"/>
      <c r="AA7" s="91"/>
      <c r="AB7" s="230" t="s">
        <v>203</v>
      </c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9" t="s">
        <v>211</v>
      </c>
      <c r="AP7" s="229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304" t="s">
        <v>66</v>
      </c>
      <c r="B8" s="721" t="s">
        <v>68</v>
      </c>
      <c r="C8" s="719"/>
      <c r="D8" s="720"/>
      <c r="E8" s="716" t="s">
        <v>60</v>
      </c>
      <c r="F8" s="717"/>
      <c r="G8" s="717"/>
      <c r="H8" s="718"/>
      <c r="I8" s="301"/>
      <c r="J8" s="716" t="s">
        <v>71</v>
      </c>
      <c r="K8" s="717"/>
      <c r="L8" s="717"/>
      <c r="M8" s="718"/>
      <c r="N8" s="716" t="s">
        <v>88</v>
      </c>
      <c r="O8" s="717"/>
      <c r="P8" s="717"/>
      <c r="Q8" s="718"/>
      <c r="R8" s="301"/>
      <c r="S8" s="716" t="s">
        <v>61</v>
      </c>
      <c r="T8" s="717"/>
      <c r="U8" s="717"/>
      <c r="V8" s="718"/>
      <c r="W8" s="716" t="s">
        <v>85</v>
      </c>
      <c r="X8" s="717"/>
      <c r="Y8" s="718"/>
      <c r="Z8" s="91"/>
      <c r="AA8" s="91"/>
      <c r="AB8" s="230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84"/>
      <c r="AR8" s="84"/>
      <c r="AS8" s="84"/>
      <c r="AT8" s="48"/>
      <c r="AU8" s="41"/>
      <c r="AV8" s="41"/>
    </row>
    <row r="9" spans="1:48" ht="27">
      <c r="A9" s="302" t="s">
        <v>67</v>
      </c>
      <c r="B9" s="716" t="s">
        <v>69</v>
      </c>
      <c r="C9" s="717"/>
      <c r="D9" s="718"/>
      <c r="E9" s="716" t="s">
        <v>59</v>
      </c>
      <c r="F9" s="717"/>
      <c r="G9" s="717"/>
      <c r="H9" s="718"/>
      <c r="I9" s="301"/>
      <c r="J9" s="716" t="s">
        <v>13</v>
      </c>
      <c r="K9" s="717"/>
      <c r="L9" s="717"/>
      <c r="M9" s="718"/>
      <c r="N9" s="716" t="s">
        <v>59</v>
      </c>
      <c r="O9" s="717"/>
      <c r="P9" s="717"/>
      <c r="Q9" s="718"/>
      <c r="R9" s="301"/>
      <c r="S9" s="198"/>
      <c r="T9" s="81" t="s">
        <v>59</v>
      </c>
      <c r="U9" s="81"/>
      <c r="V9" s="81"/>
      <c r="W9" s="716" t="s">
        <v>86</v>
      </c>
      <c r="X9" s="717"/>
      <c r="Y9" s="718"/>
      <c r="Z9" s="91"/>
      <c r="AA9" s="91"/>
      <c r="AB9" s="230"/>
      <c r="AC9" s="227"/>
      <c r="AD9" s="227"/>
      <c r="AE9" s="227"/>
      <c r="AF9" s="230" t="s">
        <v>293</v>
      </c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6"/>
      <c r="AR9" s="6"/>
      <c r="AS9" s="6" t="s">
        <v>80</v>
      </c>
      <c r="AT9" s="215" t="s">
        <v>294</v>
      </c>
      <c r="AU9" s="41"/>
      <c r="AV9" s="41"/>
    </row>
    <row r="10" spans="1:48" ht="27">
      <c r="A10" s="199"/>
      <c r="B10" s="727" t="s">
        <v>70</v>
      </c>
      <c r="C10" s="722"/>
      <c r="D10" s="723"/>
      <c r="E10" s="200"/>
      <c r="F10" s="200"/>
      <c r="G10" s="81"/>
      <c r="H10" s="201"/>
      <c r="I10" s="202"/>
      <c r="J10" s="81"/>
      <c r="K10" s="81"/>
      <c r="L10" s="81"/>
      <c r="M10" s="201"/>
      <c r="N10" s="727"/>
      <c r="O10" s="722"/>
      <c r="P10" s="722"/>
      <c r="Q10" s="723"/>
      <c r="R10" s="301"/>
      <c r="S10" s="198"/>
      <c r="T10" s="81"/>
      <c r="U10" s="81"/>
      <c r="V10" s="81"/>
      <c r="W10" s="198"/>
      <c r="X10" s="81"/>
      <c r="Y10" s="199"/>
      <c r="Z10" s="58"/>
      <c r="AA10" s="58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84"/>
      <c r="AR10" s="84"/>
      <c r="AS10" s="84"/>
      <c r="AT10" s="50"/>
      <c r="AU10" s="40"/>
      <c r="AV10" s="40"/>
    </row>
    <row r="11" spans="1:48" ht="27.75" thickBot="1">
      <c r="A11" s="203">
        <v>1</v>
      </c>
      <c r="B11" s="204"/>
      <c r="C11" s="205">
        <v>2</v>
      </c>
      <c r="D11" s="206"/>
      <c r="E11" s="207"/>
      <c r="F11" s="207"/>
      <c r="G11" s="207">
        <v>3</v>
      </c>
      <c r="H11" s="208"/>
      <c r="I11" s="207"/>
      <c r="J11" s="207"/>
      <c r="K11" s="207">
        <v>4</v>
      </c>
      <c r="L11" s="207"/>
      <c r="M11" s="208"/>
      <c r="N11" s="207"/>
      <c r="O11" s="207"/>
      <c r="P11" s="207">
        <v>5</v>
      </c>
      <c r="Q11" s="208"/>
      <c r="R11" s="207"/>
      <c r="S11" s="209"/>
      <c r="T11" s="207">
        <v>6</v>
      </c>
      <c r="U11" s="207"/>
      <c r="V11" s="207"/>
      <c r="W11" s="724">
        <v>7</v>
      </c>
      <c r="X11" s="725"/>
      <c r="Y11" s="726"/>
      <c r="Z11" s="91"/>
      <c r="AA11" s="91"/>
      <c r="AB11" s="230"/>
      <c r="AC11" s="230" t="s">
        <v>90</v>
      </c>
      <c r="AD11" s="230"/>
      <c r="AE11" s="230"/>
      <c r="AF11" s="228"/>
      <c r="AG11" s="228"/>
      <c r="AH11" s="230"/>
      <c r="AI11" s="230"/>
      <c r="AJ11" s="230"/>
      <c r="AK11" s="230"/>
      <c r="AL11" s="230"/>
      <c r="AM11" s="230"/>
      <c r="AN11" s="230"/>
      <c r="AO11" s="230"/>
      <c r="AP11" s="230"/>
      <c r="AQ11" s="6"/>
      <c r="AR11" s="6" t="s">
        <v>82</v>
      </c>
      <c r="AS11" s="84"/>
      <c r="AT11" s="215" t="s">
        <v>92</v>
      </c>
      <c r="AU11" s="41"/>
      <c r="AV11" s="41"/>
    </row>
    <row r="12" spans="1:48" ht="34.5" thickBot="1">
      <c r="A12" s="51"/>
      <c r="B12" s="740"/>
      <c r="C12" s="741"/>
      <c r="D12" s="742"/>
      <c r="E12" s="743">
        <v>57.86</v>
      </c>
      <c r="F12" s="744"/>
      <c r="G12" s="744"/>
      <c r="H12" s="745"/>
      <c r="I12" s="305"/>
      <c r="J12" s="743" t="s">
        <v>218</v>
      </c>
      <c r="K12" s="744"/>
      <c r="L12" s="256"/>
      <c r="M12" s="257">
        <v>133</v>
      </c>
      <c r="N12" s="746">
        <f>M12*E12</f>
        <v>7695.38</v>
      </c>
      <c r="O12" s="747"/>
      <c r="P12" s="747"/>
      <c r="Q12" s="748"/>
      <c r="R12" s="305"/>
      <c r="S12" s="743">
        <f>Лист2!F47</f>
        <v>0</v>
      </c>
      <c r="T12" s="744"/>
      <c r="U12" s="744"/>
      <c r="V12" s="745"/>
      <c r="W12" s="749"/>
      <c r="X12" s="750"/>
      <c r="Y12" s="751"/>
      <c r="Z12" s="91"/>
      <c r="AA12" s="91"/>
      <c r="AB12" s="230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84"/>
      <c r="AR12" s="84"/>
      <c r="AS12" s="84"/>
      <c r="AT12" s="48"/>
      <c r="AU12" s="41"/>
      <c r="AV12" s="41"/>
    </row>
    <row r="13" spans="1:48" ht="34.5" thickBot="1">
      <c r="A13" s="52"/>
      <c r="B13" s="752"/>
      <c r="C13" s="753"/>
      <c r="D13" s="754"/>
      <c r="E13" s="755">
        <v>57.86</v>
      </c>
      <c r="F13" s="756"/>
      <c r="G13" s="756"/>
      <c r="H13" s="757"/>
      <c r="I13" s="306"/>
      <c r="J13" s="755" t="s">
        <v>219</v>
      </c>
      <c r="K13" s="756"/>
      <c r="L13" s="306"/>
      <c r="M13" s="259">
        <v>122</v>
      </c>
      <c r="N13" s="746">
        <f>M13*E13</f>
        <v>7058.92</v>
      </c>
      <c r="O13" s="747"/>
      <c r="P13" s="747"/>
      <c r="Q13" s="748"/>
      <c r="R13" s="260"/>
      <c r="S13" s="755">
        <f>Лист2!F49</f>
        <v>0</v>
      </c>
      <c r="T13" s="756"/>
      <c r="U13" s="756"/>
      <c r="V13" s="757"/>
      <c r="W13" s="761"/>
      <c r="X13" s="762"/>
      <c r="Y13" s="764"/>
      <c r="Z13" s="91"/>
      <c r="AA13" s="91"/>
      <c r="AB13" s="230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40"/>
      <c r="AR13" s="40"/>
      <c r="AS13" s="40"/>
      <c r="AT13" s="48"/>
      <c r="AU13" s="41"/>
      <c r="AV13" s="41"/>
    </row>
    <row r="14" spans="1:48" ht="33.75">
      <c r="A14" s="53"/>
      <c r="B14" s="752"/>
      <c r="C14" s="753"/>
      <c r="D14" s="754"/>
      <c r="E14" s="755"/>
      <c r="F14" s="756"/>
      <c r="G14" s="756"/>
      <c r="H14" s="757"/>
      <c r="I14" s="306"/>
      <c r="J14" s="755"/>
      <c r="K14" s="756"/>
      <c r="L14" s="261"/>
      <c r="M14" s="262"/>
      <c r="N14" s="743"/>
      <c r="O14" s="744"/>
      <c r="P14" s="744"/>
      <c r="Q14" s="745"/>
      <c r="R14" s="260"/>
      <c r="S14" s="758"/>
      <c r="T14" s="759"/>
      <c r="U14" s="759"/>
      <c r="V14" s="760"/>
      <c r="W14" s="761"/>
      <c r="X14" s="762"/>
      <c r="Y14" s="763"/>
      <c r="Z14" s="91"/>
      <c r="AA14" s="91"/>
      <c r="AB14" s="230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40"/>
      <c r="AR14" s="40"/>
      <c r="AS14" s="40"/>
      <c r="AT14" s="48"/>
      <c r="AU14" s="41"/>
      <c r="AV14" s="41"/>
    </row>
    <row r="15" spans="1:48" ht="33.75">
      <c r="A15" s="54"/>
      <c r="B15" s="752"/>
      <c r="C15" s="753"/>
      <c r="D15" s="754"/>
      <c r="E15" s="755"/>
      <c r="F15" s="756"/>
      <c r="G15" s="756"/>
      <c r="H15" s="757"/>
      <c r="I15" s="263"/>
      <c r="J15" s="755"/>
      <c r="K15" s="756"/>
      <c r="L15" s="306"/>
      <c r="M15" s="259"/>
      <c r="N15" s="755"/>
      <c r="O15" s="756"/>
      <c r="P15" s="756"/>
      <c r="Q15" s="756"/>
      <c r="R15" s="263"/>
      <c r="S15" s="758"/>
      <c r="T15" s="759"/>
      <c r="U15" s="759"/>
      <c r="V15" s="760"/>
      <c r="W15" s="761"/>
      <c r="X15" s="762"/>
      <c r="Y15" s="763"/>
      <c r="Z15" s="91"/>
      <c r="AA15" s="91"/>
      <c r="AB15" s="230"/>
      <c r="AC15" s="230" t="s">
        <v>91</v>
      </c>
      <c r="AD15" s="230"/>
      <c r="AE15" s="230"/>
      <c r="AF15" s="228"/>
      <c r="AG15" s="228"/>
      <c r="AH15" s="230"/>
      <c r="AI15" s="230"/>
      <c r="AJ15" s="230"/>
      <c r="AK15" s="230"/>
      <c r="AL15" s="230"/>
      <c r="AM15" s="230"/>
      <c r="AN15" s="230"/>
      <c r="AO15" s="230"/>
      <c r="AP15" s="230"/>
      <c r="AQ15" s="41"/>
      <c r="AR15" s="55"/>
      <c r="AS15" s="40"/>
      <c r="AT15" s="49"/>
      <c r="AU15" s="41"/>
      <c r="AV15" s="41"/>
    </row>
    <row r="16" spans="1:48" ht="33.75">
      <c r="A16" s="54"/>
      <c r="B16" s="752"/>
      <c r="C16" s="753"/>
      <c r="D16" s="754"/>
      <c r="E16" s="755"/>
      <c r="F16" s="756"/>
      <c r="G16" s="756"/>
      <c r="H16" s="757"/>
      <c r="I16" s="263"/>
      <c r="J16" s="755"/>
      <c r="K16" s="756"/>
      <c r="L16" s="306"/>
      <c r="M16" s="259"/>
      <c r="N16" s="755"/>
      <c r="O16" s="756"/>
      <c r="P16" s="756"/>
      <c r="Q16" s="756"/>
      <c r="R16" s="263"/>
      <c r="S16" s="755"/>
      <c r="T16" s="756"/>
      <c r="U16" s="756"/>
      <c r="V16" s="757"/>
      <c r="W16" s="761"/>
      <c r="X16" s="762"/>
      <c r="Y16" s="763"/>
      <c r="Z16" s="91"/>
      <c r="AA16" s="91"/>
      <c r="AB16" s="230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40"/>
      <c r="AR16" s="40"/>
      <c r="AS16" s="40"/>
      <c r="AT16" s="48"/>
      <c r="AU16" s="41"/>
      <c r="AV16" s="41"/>
    </row>
    <row r="17" spans="1:48" ht="34.5" thickBot="1">
      <c r="A17" s="56"/>
      <c r="B17" s="771"/>
      <c r="C17" s="772"/>
      <c r="D17" s="773"/>
      <c r="E17" s="774"/>
      <c r="F17" s="775"/>
      <c r="G17" s="775"/>
      <c r="H17" s="776"/>
      <c r="I17" s="264"/>
      <c r="J17" s="774" t="s">
        <v>104</v>
      </c>
      <c r="K17" s="775"/>
      <c r="L17" s="261"/>
      <c r="M17" s="262">
        <f>M12+M13+M14</f>
        <v>255</v>
      </c>
      <c r="N17" s="755"/>
      <c r="O17" s="756"/>
      <c r="P17" s="756"/>
      <c r="Q17" s="756"/>
      <c r="R17" s="265"/>
      <c r="S17" s="758">
        <f>Лист2!F48+Лист2!F50</f>
        <v>0</v>
      </c>
      <c r="T17" s="759"/>
      <c r="U17" s="759"/>
      <c r="V17" s="760"/>
      <c r="W17" s="761"/>
      <c r="X17" s="762"/>
      <c r="Y17" s="763"/>
      <c r="Z17" s="91"/>
      <c r="AA17" s="91"/>
      <c r="AB17" s="230"/>
      <c r="AC17" s="230" t="s">
        <v>297</v>
      </c>
      <c r="AD17" s="230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65"/>
      <c r="F18" s="265"/>
      <c r="G18" s="265"/>
      <c r="H18" s="265"/>
      <c r="I18" s="265"/>
      <c r="J18" s="265"/>
      <c r="K18" s="265" t="s">
        <v>93</v>
      </c>
      <c r="L18" s="265"/>
      <c r="M18" s="266">
        <f>M15+M16+M17</f>
        <v>255</v>
      </c>
      <c r="N18" s="774">
        <f>SUM(N12:Q17)</f>
        <v>14754.3</v>
      </c>
      <c r="O18" s="775"/>
      <c r="P18" s="775"/>
      <c r="Q18" s="776"/>
      <c r="R18" s="309"/>
      <c r="S18" s="777">
        <f>AV99</f>
        <v>26748.844750000004</v>
      </c>
      <c r="T18" s="778"/>
      <c r="U18" s="778"/>
      <c r="V18" s="779"/>
      <c r="W18" s="780"/>
      <c r="X18" s="781"/>
      <c r="Y18" s="782"/>
      <c r="Z18" s="91"/>
      <c r="AA18" s="91"/>
      <c r="AB18" s="230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230"/>
      <c r="AC19" s="230"/>
      <c r="AD19" s="230"/>
      <c r="AE19" s="230"/>
      <c r="AF19" s="228"/>
      <c r="AG19" s="228"/>
      <c r="AH19" s="230"/>
      <c r="AI19" s="230"/>
      <c r="AJ19" s="230"/>
      <c r="AK19" s="230"/>
      <c r="AL19" s="230"/>
      <c r="AM19" s="230"/>
      <c r="AN19" s="230"/>
      <c r="AO19" s="230"/>
      <c r="AP19" s="230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31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11"/>
      <c r="AR20" s="11"/>
      <c r="AS20" s="21"/>
      <c r="AT20" s="493" t="s">
        <v>8</v>
      </c>
      <c r="AU20" s="494"/>
      <c r="AV20" s="6"/>
    </row>
    <row r="21" spans="1:48" ht="14.25">
      <c r="A21" s="12"/>
      <c r="B21" s="14"/>
      <c r="C21" s="4" t="s">
        <v>76</v>
      </c>
      <c r="D21" s="765" t="s">
        <v>18</v>
      </c>
      <c r="E21" s="766"/>
      <c r="F21" s="766"/>
      <c r="G21" s="766"/>
      <c r="H21" s="766"/>
      <c r="I21" s="766"/>
      <c r="J21" s="766"/>
      <c r="K21" s="766"/>
      <c r="L21" s="766"/>
      <c r="M21" s="766"/>
      <c r="N21" s="767"/>
      <c r="O21" s="307"/>
      <c r="P21" s="765" t="s">
        <v>19</v>
      </c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7"/>
      <c r="AC21" s="765" t="s">
        <v>20</v>
      </c>
      <c r="AD21" s="766"/>
      <c r="AE21" s="766"/>
      <c r="AF21" s="766"/>
      <c r="AG21" s="766"/>
      <c r="AH21" s="767"/>
      <c r="AI21" s="765" t="s">
        <v>21</v>
      </c>
      <c r="AJ21" s="766"/>
      <c r="AK21" s="766"/>
      <c r="AL21" s="766"/>
      <c r="AM21" s="766"/>
      <c r="AN21" s="766"/>
      <c r="AO21" s="767"/>
      <c r="AP21" s="220" t="s">
        <v>63</v>
      </c>
      <c r="AQ21" s="221"/>
      <c r="AR21" s="221"/>
      <c r="AS21" s="222"/>
      <c r="AT21" s="552" t="s">
        <v>3</v>
      </c>
      <c r="AU21" s="553"/>
      <c r="AV21" s="6"/>
    </row>
    <row r="22" spans="1:48" ht="14.25">
      <c r="A22" s="1"/>
      <c r="B22" s="4"/>
      <c r="C22" s="4" t="s">
        <v>75</v>
      </c>
      <c r="D22" s="768"/>
      <c r="E22" s="769"/>
      <c r="F22" s="769"/>
      <c r="G22" s="769"/>
      <c r="H22" s="769"/>
      <c r="I22" s="769"/>
      <c r="J22" s="769"/>
      <c r="K22" s="769"/>
      <c r="L22" s="769"/>
      <c r="M22" s="769"/>
      <c r="N22" s="770"/>
      <c r="O22" s="308"/>
      <c r="P22" s="768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70"/>
      <c r="AC22" s="768"/>
      <c r="AD22" s="769"/>
      <c r="AE22" s="769"/>
      <c r="AF22" s="769"/>
      <c r="AG22" s="769"/>
      <c r="AH22" s="770"/>
      <c r="AI22" s="768"/>
      <c r="AJ22" s="769"/>
      <c r="AK22" s="769"/>
      <c r="AL22" s="769"/>
      <c r="AM22" s="769"/>
      <c r="AN22" s="769"/>
      <c r="AO22" s="770"/>
      <c r="AP22" s="224" t="s">
        <v>17</v>
      </c>
      <c r="AQ22" s="225"/>
      <c r="AR22" s="225"/>
      <c r="AS22" s="226"/>
      <c r="AT22" s="554" t="s">
        <v>57</v>
      </c>
      <c r="AU22" s="555"/>
      <c r="AV22" s="7"/>
    </row>
    <row r="23" spans="1:48" ht="33.75" customHeight="1">
      <c r="A23" s="218" t="s">
        <v>78</v>
      </c>
      <c r="B23" s="4" t="s">
        <v>79</v>
      </c>
      <c r="C23" s="4" t="s">
        <v>9</v>
      </c>
      <c r="D23" s="783" t="s">
        <v>265</v>
      </c>
      <c r="E23" s="784"/>
      <c r="F23" s="268"/>
      <c r="G23" s="783" t="s">
        <v>277</v>
      </c>
      <c r="H23" s="784"/>
      <c r="I23" s="268"/>
      <c r="J23" s="783"/>
      <c r="K23" s="784"/>
      <c r="L23" s="268"/>
      <c r="M23" s="783" t="s">
        <v>266</v>
      </c>
      <c r="N23" s="784"/>
      <c r="O23" s="268"/>
      <c r="P23" s="783" t="s">
        <v>267</v>
      </c>
      <c r="Q23" s="784"/>
      <c r="R23" s="269"/>
      <c r="S23" s="783" t="s">
        <v>261</v>
      </c>
      <c r="T23" s="784"/>
      <c r="U23" s="268"/>
      <c r="V23" s="783" t="s">
        <v>268</v>
      </c>
      <c r="W23" s="784"/>
      <c r="X23" s="268"/>
      <c r="Y23" s="783" t="s">
        <v>269</v>
      </c>
      <c r="Z23" s="784"/>
      <c r="AA23" s="268"/>
      <c r="AB23" s="783" t="s">
        <v>270</v>
      </c>
      <c r="AC23" s="784"/>
      <c r="AD23" s="268"/>
      <c r="AE23" s="793" t="s">
        <v>271</v>
      </c>
      <c r="AF23" s="794"/>
      <c r="AG23" s="268"/>
      <c r="AH23" s="783" t="s">
        <v>287</v>
      </c>
      <c r="AI23" s="784"/>
      <c r="AJ23" s="268"/>
      <c r="AK23" s="799"/>
      <c r="AL23" s="800"/>
      <c r="AM23" s="268"/>
      <c r="AN23" s="509"/>
      <c r="AO23" s="510"/>
      <c r="AP23" s="783"/>
      <c r="AQ23" s="784"/>
      <c r="AR23" s="783"/>
      <c r="AS23" s="784"/>
      <c r="AT23" s="18"/>
      <c r="AU23" s="300"/>
      <c r="AV23" s="18"/>
    </row>
    <row r="24" spans="1:48" ht="33.75" customHeight="1">
      <c r="A24" s="1"/>
      <c r="B24" s="4"/>
      <c r="C24" s="4" t="s">
        <v>10</v>
      </c>
      <c r="D24" s="785"/>
      <c r="E24" s="786"/>
      <c r="F24" s="270"/>
      <c r="G24" s="785"/>
      <c r="H24" s="786"/>
      <c r="I24" s="270"/>
      <c r="J24" s="785"/>
      <c r="K24" s="786"/>
      <c r="L24" s="270"/>
      <c r="M24" s="785"/>
      <c r="N24" s="786"/>
      <c r="O24" s="270"/>
      <c r="P24" s="785"/>
      <c r="Q24" s="786"/>
      <c r="R24" s="261"/>
      <c r="S24" s="785"/>
      <c r="T24" s="786"/>
      <c r="U24" s="270"/>
      <c r="V24" s="785"/>
      <c r="W24" s="786"/>
      <c r="X24" s="270"/>
      <c r="Y24" s="785"/>
      <c r="Z24" s="786"/>
      <c r="AA24" s="270"/>
      <c r="AB24" s="785"/>
      <c r="AC24" s="786"/>
      <c r="AD24" s="270"/>
      <c r="AE24" s="795"/>
      <c r="AF24" s="796"/>
      <c r="AG24" s="270"/>
      <c r="AH24" s="785"/>
      <c r="AI24" s="786"/>
      <c r="AJ24" s="270"/>
      <c r="AK24" s="801"/>
      <c r="AL24" s="802"/>
      <c r="AM24" s="270"/>
      <c r="AN24" s="511"/>
      <c r="AO24" s="512"/>
      <c r="AP24" s="785"/>
      <c r="AQ24" s="786"/>
      <c r="AR24" s="785"/>
      <c r="AS24" s="786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787"/>
      <c r="E25" s="788"/>
      <c r="F25" s="271"/>
      <c r="G25" s="787"/>
      <c r="H25" s="788"/>
      <c r="I25" s="271"/>
      <c r="J25" s="787"/>
      <c r="K25" s="788"/>
      <c r="L25" s="271"/>
      <c r="M25" s="787"/>
      <c r="N25" s="788"/>
      <c r="O25" s="271"/>
      <c r="P25" s="787"/>
      <c r="Q25" s="788"/>
      <c r="R25" s="260"/>
      <c r="S25" s="787"/>
      <c r="T25" s="788"/>
      <c r="U25" s="271"/>
      <c r="V25" s="787"/>
      <c r="W25" s="788"/>
      <c r="X25" s="271"/>
      <c r="Y25" s="787"/>
      <c r="Z25" s="788"/>
      <c r="AA25" s="271"/>
      <c r="AB25" s="787"/>
      <c r="AC25" s="788"/>
      <c r="AD25" s="271"/>
      <c r="AE25" s="797"/>
      <c r="AF25" s="798"/>
      <c r="AG25" s="271"/>
      <c r="AH25" s="787"/>
      <c r="AI25" s="788"/>
      <c r="AJ25" s="271"/>
      <c r="AK25" s="803"/>
      <c r="AL25" s="804"/>
      <c r="AM25" s="271"/>
      <c r="AN25" s="513"/>
      <c r="AO25" s="514"/>
      <c r="AP25" s="787"/>
      <c r="AQ25" s="788"/>
      <c r="AR25" s="787"/>
      <c r="AS25" s="788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96">
        <v>18</v>
      </c>
      <c r="H26" s="296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96">
        <v>22</v>
      </c>
      <c r="AF26" s="296">
        <v>23</v>
      </c>
      <c r="AG26" s="27"/>
      <c r="AH26" s="27">
        <v>24</v>
      </c>
      <c r="AI26" s="27">
        <v>25</v>
      </c>
      <c r="AJ26" s="27"/>
      <c r="AK26" s="27"/>
      <c r="AL26" s="27"/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6" t="s">
        <v>22</v>
      </c>
      <c r="B27" s="10"/>
      <c r="C27" s="10"/>
      <c r="D27" s="262">
        <v>133</v>
      </c>
      <c r="E27" s="262"/>
      <c r="F27" s="262"/>
      <c r="G27" s="377">
        <v>133</v>
      </c>
      <c r="H27" s="166"/>
      <c r="I27" s="262"/>
      <c r="J27" s="262"/>
      <c r="K27" s="262"/>
      <c r="L27" s="262"/>
      <c r="M27" s="262">
        <v>133</v>
      </c>
      <c r="N27" s="262"/>
      <c r="O27" s="262"/>
      <c r="P27" s="262">
        <v>133</v>
      </c>
      <c r="Q27" s="262"/>
      <c r="R27" s="262"/>
      <c r="S27" s="262">
        <v>122</v>
      </c>
      <c r="T27" s="262"/>
      <c r="U27" s="262"/>
      <c r="V27" s="262">
        <v>122</v>
      </c>
      <c r="W27" s="262"/>
      <c r="X27" s="262"/>
      <c r="Y27" s="262">
        <v>122</v>
      </c>
      <c r="Z27" s="262"/>
      <c r="AA27" s="262"/>
      <c r="AB27" s="262">
        <v>122</v>
      </c>
      <c r="AC27" s="272"/>
      <c r="AD27" s="262"/>
      <c r="AE27" s="377">
        <v>122</v>
      </c>
      <c r="AF27" s="366"/>
      <c r="AG27" s="262"/>
      <c r="AH27" s="262">
        <v>122</v>
      </c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9"/>
      <c r="AU27" s="36"/>
      <c r="AV27" s="9"/>
    </row>
    <row r="28" spans="1:48" ht="34.5" thickBot="1">
      <c r="A28" s="217" t="s">
        <v>23</v>
      </c>
      <c r="B28" s="31"/>
      <c r="C28" s="31"/>
      <c r="D28" s="273">
        <v>150</v>
      </c>
      <c r="E28" s="273"/>
      <c r="F28" s="274"/>
      <c r="G28" s="378">
        <v>150</v>
      </c>
      <c r="H28" s="167"/>
      <c r="I28" s="310"/>
      <c r="J28" s="273"/>
      <c r="K28" s="273"/>
      <c r="L28" s="273"/>
      <c r="M28" s="273" t="s">
        <v>259</v>
      </c>
      <c r="N28" s="273"/>
      <c r="O28" s="273"/>
      <c r="P28" s="273">
        <v>200</v>
      </c>
      <c r="Q28" s="273"/>
      <c r="R28" s="273"/>
      <c r="S28" s="273">
        <v>60</v>
      </c>
      <c r="T28" s="273"/>
      <c r="U28" s="273"/>
      <c r="V28" s="275">
        <v>200</v>
      </c>
      <c r="W28" s="273"/>
      <c r="X28" s="274"/>
      <c r="Y28" s="791">
        <v>90</v>
      </c>
      <c r="Z28" s="792"/>
      <c r="AA28" s="276"/>
      <c r="AB28" s="273">
        <v>150</v>
      </c>
      <c r="AC28" s="277"/>
      <c r="AD28" s="273"/>
      <c r="AE28" s="385" t="s">
        <v>262</v>
      </c>
      <c r="AF28" s="367"/>
      <c r="AG28" s="273"/>
      <c r="AH28" s="273">
        <v>200</v>
      </c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32"/>
      <c r="AU28" s="37"/>
      <c r="AV28" s="32"/>
    </row>
    <row r="29" spans="1:48" ht="122.25" customHeight="1" thickTop="1">
      <c r="A29" s="238" t="s">
        <v>72</v>
      </c>
      <c r="B29" s="5"/>
      <c r="C29" s="106" t="s">
        <v>200</v>
      </c>
      <c r="D29" s="285"/>
      <c r="E29" s="285"/>
      <c r="F29" s="331"/>
      <c r="G29" s="372"/>
      <c r="H29" s="372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2"/>
      <c r="AD29" s="331"/>
      <c r="AE29" s="295"/>
      <c r="AF29" s="295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8">
        <f>E29+H29+K29+N29+Q29+T29+W29+Z29+AC29+AF29+AI29+AL29+AO29+AQ29+AS29</f>
        <v>0</v>
      </c>
      <c r="AU29" s="347"/>
      <c r="AV29" s="348">
        <f>AT29*AU29</f>
        <v>0</v>
      </c>
    </row>
    <row r="30" spans="1:48" ht="59.25">
      <c r="A30" s="238" t="s">
        <v>238</v>
      </c>
      <c r="B30" s="5"/>
      <c r="C30" s="106" t="s">
        <v>200</v>
      </c>
      <c r="D30" s="285"/>
      <c r="E30" s="285"/>
      <c r="F30" s="331"/>
      <c r="G30" s="372"/>
      <c r="H30" s="372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>
        <v>0.10868999999999999</v>
      </c>
      <c r="Z30" s="331">
        <f>Y30*Y27</f>
        <v>13.26018</v>
      </c>
      <c r="AA30" s="331"/>
      <c r="AB30" s="331"/>
      <c r="AC30" s="332"/>
      <c r="AD30" s="331"/>
      <c r="AE30" s="295"/>
      <c r="AF30" s="295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8">
        <f t="shared" ref="AT30:AT52" si="0">E30+H30+K30+N30+Q30+T30+W30+Z30+AC30+AF30+AI30+AL30+AO30+AQ30+AS30</f>
        <v>13.26018</v>
      </c>
      <c r="AU30" s="347">
        <v>525</v>
      </c>
      <c r="AV30" s="348">
        <f t="shared" ref="AV30:AV52" si="1">AT30*AU30</f>
        <v>6961.5945000000002</v>
      </c>
    </row>
    <row r="31" spans="1:48" ht="90" customHeight="1">
      <c r="A31" s="238" t="s">
        <v>289</v>
      </c>
      <c r="B31" s="5"/>
      <c r="C31" s="106" t="s">
        <v>200</v>
      </c>
      <c r="D31" s="285"/>
      <c r="E31" s="285"/>
      <c r="F31" s="331"/>
      <c r="G31" s="372"/>
      <c r="H31" s="372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>
        <v>0.05</v>
      </c>
      <c r="W31" s="331">
        <f>V31*V27</f>
        <v>6.1000000000000005</v>
      </c>
      <c r="X31" s="331"/>
      <c r="Y31" s="331"/>
      <c r="Z31" s="331"/>
      <c r="AA31" s="331"/>
      <c r="AB31" s="331"/>
      <c r="AC31" s="332"/>
      <c r="AD31" s="331"/>
      <c r="AE31" s="295"/>
      <c r="AF31" s="295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8">
        <f t="shared" si="0"/>
        <v>6.1000000000000005</v>
      </c>
      <c r="AU31" s="347">
        <v>478.5</v>
      </c>
      <c r="AV31" s="348">
        <f t="shared" si="1"/>
        <v>2918.8500000000004</v>
      </c>
    </row>
    <row r="32" spans="1:48" ht="158.25" customHeight="1">
      <c r="A32" s="238" t="s">
        <v>24</v>
      </c>
      <c r="B32" s="5"/>
      <c r="C32" s="106" t="s">
        <v>200</v>
      </c>
      <c r="D32" s="285"/>
      <c r="E32" s="285"/>
      <c r="F32" s="331"/>
      <c r="G32" s="372"/>
      <c r="H32" s="372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2"/>
      <c r="AD32" s="331"/>
      <c r="AE32" s="295"/>
      <c r="AF32" s="295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283">
        <f t="shared" si="0"/>
        <v>0</v>
      </c>
      <c r="AU32" s="347">
        <v>241.5</v>
      </c>
      <c r="AV32" s="348">
        <f t="shared" si="1"/>
        <v>0</v>
      </c>
    </row>
    <row r="33" spans="1:48" ht="81" customHeight="1">
      <c r="A33" s="238" t="s">
        <v>242</v>
      </c>
      <c r="B33" s="5"/>
      <c r="C33" s="106" t="s">
        <v>200</v>
      </c>
      <c r="D33" s="285"/>
      <c r="E33" s="285"/>
      <c r="F33" s="331"/>
      <c r="G33" s="372"/>
      <c r="H33" s="372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2"/>
      <c r="AD33" s="331"/>
      <c r="AE33" s="295"/>
      <c r="AF33" s="295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283">
        <f t="shared" si="0"/>
        <v>0</v>
      </c>
      <c r="AU33" s="347">
        <v>142.5</v>
      </c>
      <c r="AV33" s="348">
        <f t="shared" si="1"/>
        <v>0</v>
      </c>
    </row>
    <row r="34" spans="1:48" ht="79.5" customHeight="1">
      <c r="A34" s="238" t="s">
        <v>25</v>
      </c>
      <c r="B34" s="5"/>
      <c r="C34" s="106" t="s">
        <v>200</v>
      </c>
      <c r="D34" s="285"/>
      <c r="E34" s="285"/>
      <c r="F34" s="331"/>
      <c r="G34" s="372"/>
      <c r="H34" s="372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2"/>
      <c r="AD34" s="331"/>
      <c r="AE34" s="295"/>
      <c r="AF34" s="295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8">
        <f t="shared" si="0"/>
        <v>0</v>
      </c>
      <c r="AU34" s="347"/>
      <c r="AV34" s="348">
        <f t="shared" si="1"/>
        <v>0</v>
      </c>
    </row>
    <row r="35" spans="1:48" ht="120.75" customHeight="1">
      <c r="A35" s="238" t="s">
        <v>239</v>
      </c>
      <c r="B35" s="5"/>
      <c r="C35" s="106" t="s">
        <v>200</v>
      </c>
      <c r="D35" s="285"/>
      <c r="E35" s="285"/>
      <c r="F35" s="331"/>
      <c r="G35" s="372"/>
      <c r="H35" s="372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2"/>
      <c r="AD35" s="331"/>
      <c r="AE35" s="295"/>
      <c r="AF35" s="295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283">
        <f t="shared" si="0"/>
        <v>0</v>
      </c>
      <c r="AU35" s="347">
        <v>138</v>
      </c>
      <c r="AV35" s="348">
        <f t="shared" si="1"/>
        <v>0</v>
      </c>
    </row>
    <row r="36" spans="1:48" ht="94.5" customHeight="1">
      <c r="A36" s="324" t="s">
        <v>231</v>
      </c>
      <c r="B36" s="5"/>
      <c r="C36" s="106" t="s">
        <v>200</v>
      </c>
      <c r="D36" s="285"/>
      <c r="E36" s="285"/>
      <c r="F36" s="331"/>
      <c r="G36" s="372"/>
      <c r="H36" s="372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2"/>
      <c r="AD36" s="331"/>
      <c r="AE36" s="295"/>
      <c r="AF36" s="295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8">
        <f t="shared" si="0"/>
        <v>0</v>
      </c>
      <c r="AU36" s="347"/>
      <c r="AV36" s="348">
        <f t="shared" si="1"/>
        <v>0</v>
      </c>
    </row>
    <row r="37" spans="1:48" ht="78" customHeight="1">
      <c r="A37" s="238" t="s">
        <v>26</v>
      </c>
      <c r="B37" s="5"/>
      <c r="C37" s="106" t="s">
        <v>200</v>
      </c>
      <c r="D37" s="285"/>
      <c r="E37" s="285"/>
      <c r="F37" s="331"/>
      <c r="G37" s="372"/>
      <c r="H37" s="372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2"/>
      <c r="AD37" s="331"/>
      <c r="AE37" s="295"/>
      <c r="AF37" s="295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8">
        <f t="shared" si="0"/>
        <v>0</v>
      </c>
      <c r="AU37" s="347"/>
      <c r="AV37" s="348">
        <f t="shared" si="1"/>
        <v>0</v>
      </c>
    </row>
    <row r="38" spans="1:48" ht="92.25">
      <c r="A38" s="238" t="s">
        <v>227</v>
      </c>
      <c r="B38" s="5"/>
      <c r="C38" s="106" t="s">
        <v>200</v>
      </c>
      <c r="D38" s="285"/>
      <c r="E38" s="285"/>
      <c r="F38" s="331"/>
      <c r="G38" s="372"/>
      <c r="H38" s="372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2"/>
      <c r="AD38" s="331"/>
      <c r="AE38" s="295"/>
      <c r="AF38" s="295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8">
        <f t="shared" si="0"/>
        <v>0</v>
      </c>
      <c r="AU38" s="349"/>
      <c r="AV38" s="348">
        <f t="shared" si="1"/>
        <v>0</v>
      </c>
    </row>
    <row r="39" spans="1:48" ht="91.5" customHeight="1">
      <c r="A39" s="238" t="s">
        <v>27</v>
      </c>
      <c r="B39" s="5"/>
      <c r="C39" s="106" t="s">
        <v>200</v>
      </c>
      <c r="D39" s="358">
        <v>5.1999999999999998E-3</v>
      </c>
      <c r="E39" s="358">
        <f>D39*D27</f>
        <v>0.69159999999999999</v>
      </c>
      <c r="F39" s="331"/>
      <c r="G39" s="372"/>
      <c r="H39" s="372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>
        <v>5.0000000000000001E-3</v>
      </c>
      <c r="AC39" s="332">
        <f>AB39*AB27</f>
        <v>0.61</v>
      </c>
      <c r="AD39" s="331"/>
      <c r="AE39" s="295"/>
      <c r="AF39" s="295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283">
        <f>E39+H39+K39+N39+Q39+T39+W39+Z39+AC39+AF39+AI39+AL39+AO39+AQ39+AS39</f>
        <v>1.3016000000000001</v>
      </c>
      <c r="AU39" s="350">
        <v>720</v>
      </c>
      <c r="AV39" s="348">
        <f t="shared" si="1"/>
        <v>937.15200000000004</v>
      </c>
    </row>
    <row r="40" spans="1:48" ht="94.5" customHeight="1">
      <c r="A40" s="238" t="s">
        <v>28</v>
      </c>
      <c r="B40" s="5"/>
      <c r="C40" s="106" t="s">
        <v>200</v>
      </c>
      <c r="D40" s="285"/>
      <c r="E40" s="285"/>
      <c r="F40" s="331"/>
      <c r="G40" s="372"/>
      <c r="H40" s="372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2"/>
      <c r="AD40" s="331"/>
      <c r="AE40" s="295"/>
      <c r="AF40" s="295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8">
        <f t="shared" si="0"/>
        <v>0</v>
      </c>
      <c r="AU40" s="350"/>
      <c r="AV40" s="348">
        <f t="shared" si="1"/>
        <v>0</v>
      </c>
    </row>
    <row r="41" spans="1:48" ht="86.25" customHeight="1">
      <c r="A41" s="238" t="s">
        <v>230</v>
      </c>
      <c r="B41" s="5"/>
      <c r="C41" s="106" t="s">
        <v>200</v>
      </c>
      <c r="D41" s="285"/>
      <c r="E41" s="285"/>
      <c r="F41" s="331"/>
      <c r="G41" s="372"/>
      <c r="H41" s="372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2"/>
      <c r="AD41" s="331"/>
      <c r="AE41" s="295"/>
      <c r="AF41" s="295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8">
        <f t="shared" si="0"/>
        <v>0</v>
      </c>
      <c r="AU41" s="350"/>
      <c r="AV41" s="348">
        <f t="shared" si="1"/>
        <v>0</v>
      </c>
    </row>
    <row r="42" spans="1:48" ht="114" customHeight="1">
      <c r="A42" s="238" t="s">
        <v>29</v>
      </c>
      <c r="B42" s="5"/>
      <c r="C42" s="106" t="s">
        <v>200</v>
      </c>
      <c r="D42" s="285"/>
      <c r="E42" s="285"/>
      <c r="F42" s="331"/>
      <c r="G42" s="372"/>
      <c r="H42" s="372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>
        <v>4.0000000000000001E-3</v>
      </c>
      <c r="W42" s="331">
        <f>V42*V27</f>
        <v>0.48799999999999999</v>
      </c>
      <c r="X42" s="331"/>
      <c r="Y42" s="331">
        <v>2.8E-3</v>
      </c>
      <c r="Z42" s="331">
        <f>Y42*Y27</f>
        <v>0.34160000000000001</v>
      </c>
      <c r="AA42" s="331"/>
      <c r="AB42" s="331"/>
      <c r="AC42" s="332"/>
      <c r="AD42" s="331"/>
      <c r="AE42" s="295"/>
      <c r="AF42" s="295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283">
        <f t="shared" si="0"/>
        <v>0.8296</v>
      </c>
      <c r="AU42" s="350">
        <v>195</v>
      </c>
      <c r="AV42" s="348">
        <f t="shared" si="1"/>
        <v>161.77199999999999</v>
      </c>
    </row>
    <row r="43" spans="1:48" ht="59.25">
      <c r="A43" s="238" t="s">
        <v>206</v>
      </c>
      <c r="B43" s="5"/>
      <c r="C43" s="106" t="s">
        <v>200</v>
      </c>
      <c r="D43" s="285"/>
      <c r="E43" s="285"/>
      <c r="F43" s="331"/>
      <c r="G43" s="372"/>
      <c r="H43" s="372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2"/>
      <c r="AD43" s="331"/>
      <c r="AE43" s="295"/>
      <c r="AF43" s="295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8">
        <f t="shared" si="0"/>
        <v>0</v>
      </c>
      <c r="AU43" s="350"/>
      <c r="AV43" s="348">
        <f t="shared" si="1"/>
        <v>0</v>
      </c>
    </row>
    <row r="44" spans="1:48" ht="72.75" customHeight="1">
      <c r="A44" s="238" t="s">
        <v>30</v>
      </c>
      <c r="B44" s="5"/>
      <c r="C44" s="106" t="s">
        <v>201</v>
      </c>
      <c r="D44" s="358">
        <v>4.4999999999999998E-2</v>
      </c>
      <c r="E44" s="358">
        <f>D44*D27</f>
        <v>5.9849999999999994</v>
      </c>
      <c r="F44" s="331"/>
      <c r="G44" s="372"/>
      <c r="H44" s="372"/>
      <c r="I44" s="331"/>
      <c r="J44" s="331"/>
      <c r="K44" s="331"/>
      <c r="L44" s="331"/>
      <c r="M44" s="331"/>
      <c r="N44" s="331"/>
      <c r="O44" s="331"/>
      <c r="P44" s="391">
        <v>0.21</v>
      </c>
      <c r="Q44" s="391">
        <f>P44*P27</f>
        <v>27.93</v>
      </c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2"/>
      <c r="AD44" s="331"/>
      <c r="AE44" s="295"/>
      <c r="AF44" s="295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283">
        <f t="shared" si="0"/>
        <v>33.914999999999999</v>
      </c>
      <c r="AU44" s="350">
        <v>81</v>
      </c>
      <c r="AV44" s="348">
        <f t="shared" si="1"/>
        <v>2747.1149999999998</v>
      </c>
    </row>
    <row r="45" spans="1:48" ht="66" customHeight="1">
      <c r="A45" s="238" t="s">
        <v>205</v>
      </c>
      <c r="B45" s="5"/>
      <c r="C45" s="106" t="s">
        <v>200</v>
      </c>
      <c r="D45" s="285"/>
      <c r="E45" s="285"/>
      <c r="F45" s="331"/>
      <c r="G45" s="372"/>
      <c r="H45" s="372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2"/>
      <c r="AD45" s="331"/>
      <c r="AE45" s="295"/>
      <c r="AF45" s="295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283">
        <f t="shared" si="0"/>
        <v>0</v>
      </c>
      <c r="AU45" s="350">
        <v>270</v>
      </c>
      <c r="AV45" s="348">
        <f t="shared" si="1"/>
        <v>0</v>
      </c>
    </row>
    <row r="46" spans="1:48" ht="59.25">
      <c r="A46" s="238" t="s">
        <v>31</v>
      </c>
      <c r="B46" s="5"/>
      <c r="C46" s="106" t="s">
        <v>200</v>
      </c>
      <c r="D46" s="285"/>
      <c r="E46" s="285"/>
      <c r="F46" s="331"/>
      <c r="G46" s="372"/>
      <c r="H46" s="372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2"/>
      <c r="AD46" s="331"/>
      <c r="AE46" s="295"/>
      <c r="AF46" s="295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8">
        <f t="shared" si="0"/>
        <v>0</v>
      </c>
      <c r="AU46" s="350"/>
      <c r="AV46" s="348">
        <f t="shared" si="1"/>
        <v>0</v>
      </c>
    </row>
    <row r="47" spans="1:48" ht="60">
      <c r="A47" s="238" t="s">
        <v>32</v>
      </c>
      <c r="B47" s="5"/>
      <c r="C47" s="106" t="s">
        <v>200</v>
      </c>
      <c r="D47" s="285"/>
      <c r="E47" s="285"/>
      <c r="F47" s="331"/>
      <c r="G47" s="234"/>
      <c r="H47" s="234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2"/>
      <c r="AD47" s="331"/>
      <c r="AE47" s="295"/>
      <c r="AF47" s="295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283">
        <f t="shared" si="0"/>
        <v>0</v>
      </c>
      <c r="AU47" s="350">
        <v>138</v>
      </c>
      <c r="AV47" s="348">
        <f>AT47*AU47</f>
        <v>0</v>
      </c>
    </row>
    <row r="48" spans="1:48" ht="59.25">
      <c r="A48" s="238" t="s">
        <v>33</v>
      </c>
      <c r="B48" s="5"/>
      <c r="C48" s="106" t="s">
        <v>200</v>
      </c>
      <c r="D48" s="285"/>
      <c r="E48" s="285"/>
      <c r="F48" s="331"/>
      <c r="G48" s="234"/>
      <c r="H48" s="234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2"/>
      <c r="AD48" s="331"/>
      <c r="AE48" s="295"/>
      <c r="AF48" s="295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8">
        <f t="shared" si="0"/>
        <v>0</v>
      </c>
      <c r="AU48" s="350"/>
      <c r="AV48" s="348">
        <f t="shared" si="1"/>
        <v>0</v>
      </c>
    </row>
    <row r="49" spans="1:48" ht="75" customHeight="1">
      <c r="A49" s="238" t="s">
        <v>34</v>
      </c>
      <c r="B49" s="5"/>
      <c r="C49" s="106" t="s">
        <v>200</v>
      </c>
      <c r="D49" s="285"/>
      <c r="E49" s="285"/>
      <c r="F49" s="331"/>
      <c r="G49" s="234"/>
      <c r="H49" s="234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2"/>
      <c r="AD49" s="331"/>
      <c r="AE49" s="295"/>
      <c r="AF49" s="295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8">
        <f t="shared" si="0"/>
        <v>0</v>
      </c>
      <c r="AU49" s="350"/>
      <c r="AV49" s="348">
        <f t="shared" si="1"/>
        <v>0</v>
      </c>
    </row>
    <row r="50" spans="1:48" ht="78" customHeight="1">
      <c r="A50" s="238" t="s">
        <v>35</v>
      </c>
      <c r="B50" s="5"/>
      <c r="C50" s="106" t="s">
        <v>202</v>
      </c>
      <c r="D50" s="391">
        <v>0.12</v>
      </c>
      <c r="E50" s="391">
        <f>D50*D27</f>
        <v>15.959999999999999</v>
      </c>
      <c r="F50" s="331"/>
      <c r="G50" s="234"/>
      <c r="H50" s="234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2"/>
      <c r="AD50" s="331"/>
      <c r="AE50" s="295"/>
      <c r="AF50" s="295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9">
        <f>(E50+H50+K50+N50+Q50+T50+W50+Z50+AC50+AF50+AI50+AL50+AO50+AQ50+AS50)/0.05</f>
        <v>319.2</v>
      </c>
      <c r="AU50" s="350">
        <v>9.75</v>
      </c>
      <c r="AV50" s="348">
        <f t="shared" si="1"/>
        <v>3112.2</v>
      </c>
    </row>
    <row r="51" spans="1:48" ht="93" customHeight="1">
      <c r="A51" s="239" t="s">
        <v>226</v>
      </c>
      <c r="B51" s="8"/>
      <c r="C51" s="106" t="s">
        <v>200</v>
      </c>
      <c r="D51" s="285"/>
      <c r="E51" s="285"/>
      <c r="F51" s="331"/>
      <c r="G51" s="236"/>
      <c r="H51" s="236"/>
      <c r="I51" s="331"/>
      <c r="J51" s="333"/>
      <c r="K51" s="331"/>
      <c r="L51" s="331"/>
      <c r="M51" s="333"/>
      <c r="N51" s="331"/>
      <c r="O51" s="331"/>
      <c r="P51" s="333"/>
      <c r="Q51" s="333"/>
      <c r="R51" s="331"/>
      <c r="S51" s="333"/>
      <c r="T51" s="333"/>
      <c r="U51" s="331"/>
      <c r="V51" s="333"/>
      <c r="W51" s="333"/>
      <c r="X51" s="331"/>
      <c r="Y51" s="333"/>
      <c r="Z51" s="333"/>
      <c r="AA51" s="331"/>
      <c r="AB51" s="333"/>
      <c r="AC51" s="334"/>
      <c r="AD51" s="331"/>
      <c r="AE51" s="294"/>
      <c r="AF51" s="294"/>
      <c r="AG51" s="331"/>
      <c r="AH51" s="333"/>
      <c r="AI51" s="333"/>
      <c r="AJ51" s="331"/>
      <c r="AK51" s="333"/>
      <c r="AL51" s="333"/>
      <c r="AM51" s="331"/>
      <c r="AN51" s="333"/>
      <c r="AO51" s="333"/>
      <c r="AP51" s="333"/>
      <c r="AQ51" s="333"/>
      <c r="AR51" s="333"/>
      <c r="AS51" s="333"/>
      <c r="AT51" s="283">
        <f t="shared" si="0"/>
        <v>0</v>
      </c>
      <c r="AU51" s="349">
        <v>433.5</v>
      </c>
      <c r="AV51" s="348">
        <f t="shared" si="1"/>
        <v>0</v>
      </c>
    </row>
    <row r="52" spans="1:48" ht="87.75" customHeight="1">
      <c r="A52" s="240" t="s">
        <v>36</v>
      </c>
      <c r="B52" s="8"/>
      <c r="C52" s="106" t="s">
        <v>200</v>
      </c>
      <c r="D52" s="286"/>
      <c r="E52" s="286"/>
      <c r="F52" s="331"/>
      <c r="G52" s="236"/>
      <c r="H52" s="236"/>
      <c r="I52" s="331"/>
      <c r="J52" s="333"/>
      <c r="K52" s="331"/>
      <c r="L52" s="331"/>
      <c r="M52" s="333"/>
      <c r="N52" s="331"/>
      <c r="O52" s="331"/>
      <c r="P52" s="333"/>
      <c r="Q52" s="333"/>
      <c r="R52" s="331"/>
      <c r="S52" s="333"/>
      <c r="T52" s="333"/>
      <c r="U52" s="331"/>
      <c r="V52" s="333"/>
      <c r="W52" s="333"/>
      <c r="X52" s="331"/>
      <c r="Y52" s="333">
        <v>3.3E-3</v>
      </c>
      <c r="Z52" s="333">
        <f>Y52*Y27</f>
        <v>0.40260000000000001</v>
      </c>
      <c r="AA52" s="331"/>
      <c r="AB52" s="333"/>
      <c r="AC52" s="334"/>
      <c r="AD52" s="331"/>
      <c r="AE52" s="294"/>
      <c r="AF52" s="294"/>
      <c r="AG52" s="331"/>
      <c r="AH52" s="333"/>
      <c r="AI52" s="333"/>
      <c r="AJ52" s="331"/>
      <c r="AK52" s="333"/>
      <c r="AL52" s="333"/>
      <c r="AM52" s="331"/>
      <c r="AN52" s="333"/>
      <c r="AO52" s="333"/>
      <c r="AP52" s="333"/>
      <c r="AQ52" s="333"/>
      <c r="AR52" s="333"/>
      <c r="AS52" s="333"/>
      <c r="AT52" s="283">
        <f t="shared" si="0"/>
        <v>0.40260000000000001</v>
      </c>
      <c r="AU52" s="349">
        <v>46.5</v>
      </c>
      <c r="AV52" s="348">
        <f t="shared" si="1"/>
        <v>18.7209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493" t="s">
        <v>8</v>
      </c>
      <c r="AU54" s="494"/>
      <c r="AV54" s="6"/>
    </row>
    <row r="55" spans="1:48">
      <c r="A55" s="12"/>
      <c r="B55" s="14"/>
      <c r="C55" s="4" t="s">
        <v>76</v>
      </c>
      <c r="D55" s="534" t="s">
        <v>18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36"/>
      <c r="O55" s="298"/>
      <c r="P55" s="534" t="s">
        <v>19</v>
      </c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6"/>
      <c r="AC55" s="534" t="s">
        <v>20</v>
      </c>
      <c r="AD55" s="535"/>
      <c r="AE55" s="535"/>
      <c r="AF55" s="535"/>
      <c r="AG55" s="535"/>
      <c r="AH55" s="536"/>
      <c r="AI55" s="534" t="s">
        <v>21</v>
      </c>
      <c r="AJ55" s="535"/>
      <c r="AK55" s="535"/>
      <c r="AL55" s="535"/>
      <c r="AM55" s="535"/>
      <c r="AN55" s="535"/>
      <c r="AO55" s="536"/>
      <c r="AP55" s="24" t="s">
        <v>16</v>
      </c>
      <c r="AQ55" s="23"/>
      <c r="AR55" s="23"/>
      <c r="AS55" s="16"/>
      <c r="AT55" s="552" t="s">
        <v>3</v>
      </c>
      <c r="AU55" s="553"/>
      <c r="AV55" s="6"/>
    </row>
    <row r="56" spans="1:48">
      <c r="A56" s="1"/>
      <c r="B56" s="4"/>
      <c r="C56" s="4" t="s">
        <v>75</v>
      </c>
      <c r="D56" s="537"/>
      <c r="E56" s="538"/>
      <c r="F56" s="538"/>
      <c r="G56" s="538"/>
      <c r="H56" s="538"/>
      <c r="I56" s="538"/>
      <c r="J56" s="538"/>
      <c r="K56" s="538"/>
      <c r="L56" s="538"/>
      <c r="M56" s="538"/>
      <c r="N56" s="539"/>
      <c r="O56" s="299"/>
      <c r="P56" s="537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9"/>
      <c r="AC56" s="537"/>
      <c r="AD56" s="538"/>
      <c r="AE56" s="538"/>
      <c r="AF56" s="538"/>
      <c r="AG56" s="538"/>
      <c r="AH56" s="539"/>
      <c r="AI56" s="537"/>
      <c r="AJ56" s="538"/>
      <c r="AK56" s="538"/>
      <c r="AL56" s="538"/>
      <c r="AM56" s="538"/>
      <c r="AN56" s="538"/>
      <c r="AO56" s="539"/>
      <c r="AP56" s="26" t="s">
        <v>17</v>
      </c>
      <c r="AQ56" s="25"/>
      <c r="AR56" s="25"/>
      <c r="AS56" s="2"/>
      <c r="AT56" s="554" t="s">
        <v>57</v>
      </c>
      <c r="AU56" s="555"/>
      <c r="AV56" s="7"/>
    </row>
    <row r="57" spans="1:48" ht="27.75">
      <c r="A57" s="1" t="s">
        <v>78</v>
      </c>
      <c r="B57" s="4" t="s">
        <v>79</v>
      </c>
      <c r="C57" s="4" t="s">
        <v>9</v>
      </c>
      <c r="D57" s="734" t="str">
        <f>D23</f>
        <v>Омлет натуральный</v>
      </c>
      <c r="E57" s="735"/>
      <c r="F57" s="335"/>
      <c r="G57" s="734" t="str">
        <f>G23</f>
        <v>виноград</v>
      </c>
      <c r="H57" s="735"/>
      <c r="I57" s="335"/>
      <c r="J57" s="734">
        <f>J23</f>
        <v>0</v>
      </c>
      <c r="K57" s="735"/>
      <c r="L57" s="335"/>
      <c r="M57" s="734" t="str">
        <f>M23</f>
        <v>Батон пшеничный/ржаной</v>
      </c>
      <c r="N57" s="735"/>
      <c r="O57" s="335"/>
      <c r="P57" s="734" t="str">
        <f>P23</f>
        <v>Кокао с молоком</v>
      </c>
      <c r="Q57" s="735"/>
      <c r="R57" s="335"/>
      <c r="S57" s="734" t="str">
        <f>S23</f>
        <v>Помидоры порционные</v>
      </c>
      <c r="T57" s="735"/>
      <c r="U57" s="335"/>
      <c r="V57" s="734" t="str">
        <f>V23</f>
        <v>Суп томатный с курицей ,фсалью и овощами</v>
      </c>
      <c r="W57" s="735"/>
      <c r="X57" s="335"/>
      <c r="Y57" s="734" t="str">
        <f>Y23</f>
        <v>Мясо тушенное</v>
      </c>
      <c r="Z57" s="735"/>
      <c r="AA57" s="335"/>
      <c r="AB57" s="734" t="str">
        <f>AB23</f>
        <v>Спагетти отварное с маслом</v>
      </c>
      <c r="AC57" s="735"/>
      <c r="AD57" s="335"/>
      <c r="AE57" s="734" t="str">
        <f>AE23</f>
        <v>Хлеб пшеничный/ржаой</v>
      </c>
      <c r="AF57" s="735"/>
      <c r="AG57" s="335"/>
      <c r="AH57" s="734" t="str">
        <f>AH23</f>
        <v>Компот яблоко - смородина</v>
      </c>
      <c r="AI57" s="735"/>
      <c r="AJ57" s="335"/>
      <c r="AK57" s="734">
        <f>AK23</f>
        <v>0</v>
      </c>
      <c r="AL57" s="735"/>
      <c r="AM57" s="335"/>
      <c r="AN57" s="734">
        <f>AN23</f>
        <v>0</v>
      </c>
      <c r="AO57" s="735"/>
      <c r="AP57" s="734"/>
      <c r="AQ57" s="735"/>
      <c r="AR57" s="734"/>
      <c r="AS57" s="735"/>
      <c r="AT57" s="18"/>
      <c r="AU57" s="300"/>
      <c r="AV57" s="18"/>
    </row>
    <row r="58" spans="1:48" ht="27.75">
      <c r="A58" s="1"/>
      <c r="B58" s="4"/>
      <c r="C58" s="4" t="s">
        <v>10</v>
      </c>
      <c r="D58" s="736"/>
      <c r="E58" s="737"/>
      <c r="F58" s="336"/>
      <c r="G58" s="736"/>
      <c r="H58" s="737"/>
      <c r="I58" s="336"/>
      <c r="J58" s="736"/>
      <c r="K58" s="737"/>
      <c r="L58" s="336"/>
      <c r="M58" s="736"/>
      <c r="N58" s="737"/>
      <c r="O58" s="336"/>
      <c r="P58" s="736"/>
      <c r="Q58" s="737"/>
      <c r="R58" s="336"/>
      <c r="S58" s="736"/>
      <c r="T58" s="737"/>
      <c r="U58" s="336"/>
      <c r="V58" s="736"/>
      <c r="W58" s="737"/>
      <c r="X58" s="336"/>
      <c r="Y58" s="736"/>
      <c r="Z58" s="737"/>
      <c r="AA58" s="336"/>
      <c r="AB58" s="736"/>
      <c r="AC58" s="737"/>
      <c r="AD58" s="336"/>
      <c r="AE58" s="736"/>
      <c r="AF58" s="737"/>
      <c r="AG58" s="336"/>
      <c r="AH58" s="736"/>
      <c r="AI58" s="737"/>
      <c r="AJ58" s="336"/>
      <c r="AK58" s="736"/>
      <c r="AL58" s="737"/>
      <c r="AM58" s="336"/>
      <c r="AN58" s="736"/>
      <c r="AO58" s="737"/>
      <c r="AP58" s="736"/>
      <c r="AQ58" s="737"/>
      <c r="AR58" s="736"/>
      <c r="AS58" s="73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738"/>
      <c r="E59" s="739"/>
      <c r="F59" s="337"/>
      <c r="G59" s="738"/>
      <c r="H59" s="739"/>
      <c r="I59" s="337"/>
      <c r="J59" s="738"/>
      <c r="K59" s="739"/>
      <c r="L59" s="337"/>
      <c r="M59" s="738"/>
      <c r="N59" s="739"/>
      <c r="O59" s="337"/>
      <c r="P59" s="738"/>
      <c r="Q59" s="739"/>
      <c r="R59" s="337"/>
      <c r="S59" s="738"/>
      <c r="T59" s="739"/>
      <c r="U59" s="337"/>
      <c r="V59" s="738"/>
      <c r="W59" s="739"/>
      <c r="X59" s="337"/>
      <c r="Y59" s="738"/>
      <c r="Z59" s="739"/>
      <c r="AA59" s="337"/>
      <c r="AB59" s="738"/>
      <c r="AC59" s="739"/>
      <c r="AD59" s="337"/>
      <c r="AE59" s="738"/>
      <c r="AF59" s="739"/>
      <c r="AG59" s="337"/>
      <c r="AH59" s="738"/>
      <c r="AI59" s="739"/>
      <c r="AJ59" s="337"/>
      <c r="AK59" s="738"/>
      <c r="AL59" s="739"/>
      <c r="AM59" s="337"/>
      <c r="AN59" s="738"/>
      <c r="AO59" s="739"/>
      <c r="AP59" s="738"/>
      <c r="AQ59" s="739"/>
      <c r="AR59" s="738"/>
      <c r="AS59" s="739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40" t="s">
        <v>37</v>
      </c>
      <c r="B61" s="10"/>
      <c r="C61" s="106" t="s">
        <v>200</v>
      </c>
      <c r="D61" s="355"/>
      <c r="E61" s="355"/>
      <c r="F61" s="355"/>
      <c r="G61" s="355"/>
      <c r="H61" s="355"/>
      <c r="I61" s="355"/>
      <c r="J61" s="355"/>
      <c r="K61" s="355"/>
      <c r="L61" s="355"/>
      <c r="M61" s="379"/>
      <c r="N61" s="379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6"/>
      <c r="AD61" s="355"/>
      <c r="AE61" s="237"/>
      <c r="AF61" s="237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40">
        <f>E61+H61+K61+N61+Q61+T61+W61+Z61+AC61+AF61+AI61+AL61+AO61+AQ61+AS61</f>
        <v>0</v>
      </c>
      <c r="AU61" s="351"/>
      <c r="AV61" s="352">
        <f>AT61*AU61</f>
        <v>0</v>
      </c>
    </row>
    <row r="62" spans="1:48" ht="60.75" customHeight="1">
      <c r="A62" s="241" t="s">
        <v>39</v>
      </c>
      <c r="B62" s="8"/>
      <c r="C62" s="106" t="s">
        <v>200</v>
      </c>
      <c r="D62" s="357"/>
      <c r="E62" s="357"/>
      <c r="F62" s="355"/>
      <c r="G62" s="357"/>
      <c r="H62" s="357"/>
      <c r="I62" s="355"/>
      <c r="J62" s="357"/>
      <c r="K62" s="357"/>
      <c r="L62" s="355"/>
      <c r="M62" s="333"/>
      <c r="N62" s="333"/>
      <c r="O62" s="355"/>
      <c r="P62" s="357"/>
      <c r="Q62" s="357"/>
      <c r="R62" s="355"/>
      <c r="S62" s="357"/>
      <c r="T62" s="357"/>
      <c r="U62" s="355"/>
      <c r="V62" s="357"/>
      <c r="W62" s="357"/>
      <c r="X62" s="355"/>
      <c r="Y62" s="357"/>
      <c r="Z62" s="357"/>
      <c r="AA62" s="355"/>
      <c r="AB62" s="357"/>
      <c r="AC62" s="345"/>
      <c r="AD62" s="355"/>
      <c r="AE62" s="236"/>
      <c r="AF62" s="236"/>
      <c r="AG62" s="355"/>
      <c r="AH62" s="357"/>
      <c r="AI62" s="357"/>
      <c r="AJ62" s="355"/>
      <c r="AK62" s="357"/>
      <c r="AL62" s="357"/>
      <c r="AM62" s="355"/>
      <c r="AN62" s="357"/>
      <c r="AO62" s="357"/>
      <c r="AP62" s="357"/>
      <c r="AQ62" s="357"/>
      <c r="AR62" s="357"/>
      <c r="AS62" s="357"/>
      <c r="AT62" s="340">
        <f t="shared" ref="AT62:AT97" si="2">E62+H62+K62+N62+Q62+T62+W62+Z62+AC62+AF62+AI62+AL62+AO62+AQ62+AS62</f>
        <v>0</v>
      </c>
      <c r="AU62" s="353"/>
      <c r="AV62" s="352">
        <f t="shared" ref="AV62:AV97" si="3">AT62*AU62</f>
        <v>0</v>
      </c>
    </row>
    <row r="63" spans="1:48" ht="59.25" customHeight="1">
      <c r="A63" s="240" t="s">
        <v>40</v>
      </c>
      <c r="B63" s="5"/>
      <c r="C63" s="106" t="s">
        <v>200</v>
      </c>
      <c r="D63" s="358"/>
      <c r="E63" s="358"/>
      <c r="F63" s="355"/>
      <c r="G63" s="358"/>
      <c r="H63" s="358"/>
      <c r="I63" s="355"/>
      <c r="J63" s="358"/>
      <c r="K63" s="358"/>
      <c r="L63" s="355"/>
      <c r="M63" s="331"/>
      <c r="N63" s="331"/>
      <c r="O63" s="355"/>
      <c r="P63" s="358"/>
      <c r="Q63" s="358"/>
      <c r="R63" s="355"/>
      <c r="S63" s="358"/>
      <c r="T63" s="358"/>
      <c r="U63" s="355"/>
      <c r="V63" s="358"/>
      <c r="W63" s="358"/>
      <c r="X63" s="355"/>
      <c r="Y63" s="358"/>
      <c r="Z63" s="358"/>
      <c r="AA63" s="355"/>
      <c r="AB63" s="358"/>
      <c r="AC63" s="346"/>
      <c r="AD63" s="355"/>
      <c r="AE63" s="234"/>
      <c r="AF63" s="234"/>
      <c r="AG63" s="355"/>
      <c r="AH63" s="358"/>
      <c r="AI63" s="358"/>
      <c r="AJ63" s="355"/>
      <c r="AK63" s="358"/>
      <c r="AL63" s="358"/>
      <c r="AM63" s="355"/>
      <c r="AN63" s="358"/>
      <c r="AO63" s="358"/>
      <c r="AP63" s="358"/>
      <c r="AQ63" s="358"/>
      <c r="AR63" s="358"/>
      <c r="AS63" s="358"/>
      <c r="AT63" s="340">
        <f t="shared" si="2"/>
        <v>0</v>
      </c>
      <c r="AU63" s="354"/>
      <c r="AV63" s="352">
        <f t="shared" si="3"/>
        <v>0</v>
      </c>
    </row>
    <row r="64" spans="1:48" ht="60">
      <c r="A64" s="238" t="s">
        <v>41</v>
      </c>
      <c r="B64" s="5"/>
      <c r="C64" s="106" t="s">
        <v>200</v>
      </c>
      <c r="D64" s="358"/>
      <c r="E64" s="358"/>
      <c r="F64" s="355"/>
      <c r="G64" s="358"/>
      <c r="H64" s="358"/>
      <c r="I64" s="355"/>
      <c r="J64" s="358"/>
      <c r="K64" s="358"/>
      <c r="L64" s="355"/>
      <c r="M64" s="331"/>
      <c r="N64" s="331"/>
      <c r="O64" s="355"/>
      <c r="P64" s="358"/>
      <c r="Q64" s="358"/>
      <c r="R64" s="355"/>
      <c r="S64" s="358"/>
      <c r="T64" s="358"/>
      <c r="U64" s="355"/>
      <c r="V64" s="358"/>
      <c r="W64" s="358"/>
      <c r="X64" s="355"/>
      <c r="Y64" s="358"/>
      <c r="Z64" s="358"/>
      <c r="AA64" s="355"/>
      <c r="AB64" s="358"/>
      <c r="AC64" s="346"/>
      <c r="AD64" s="355"/>
      <c r="AE64" s="234"/>
      <c r="AF64" s="234"/>
      <c r="AG64" s="355"/>
      <c r="AH64" s="358"/>
      <c r="AI64" s="358"/>
      <c r="AJ64" s="355"/>
      <c r="AK64" s="358"/>
      <c r="AL64" s="358"/>
      <c r="AM64" s="355"/>
      <c r="AN64" s="358"/>
      <c r="AO64" s="358"/>
      <c r="AP64" s="358"/>
      <c r="AQ64" s="358"/>
      <c r="AR64" s="358"/>
      <c r="AS64" s="358"/>
      <c r="AT64" s="341">
        <f t="shared" si="2"/>
        <v>0</v>
      </c>
      <c r="AU64" s="354">
        <v>75</v>
      </c>
      <c r="AV64" s="352">
        <f t="shared" si="3"/>
        <v>0</v>
      </c>
    </row>
    <row r="65" spans="1:48" ht="59.25">
      <c r="A65" s="238" t="s">
        <v>42</v>
      </c>
      <c r="B65" s="5"/>
      <c r="C65" s="106" t="s">
        <v>200</v>
      </c>
      <c r="D65" s="358"/>
      <c r="E65" s="358"/>
      <c r="F65" s="355"/>
      <c r="G65" s="358"/>
      <c r="H65" s="358"/>
      <c r="I65" s="355"/>
      <c r="J65" s="358"/>
      <c r="K65" s="358"/>
      <c r="L65" s="355"/>
      <c r="M65" s="331"/>
      <c r="N65" s="331"/>
      <c r="O65" s="355"/>
      <c r="P65" s="358"/>
      <c r="Q65" s="358"/>
      <c r="R65" s="355"/>
      <c r="S65" s="358"/>
      <c r="T65" s="358"/>
      <c r="U65" s="355"/>
      <c r="V65" s="358"/>
      <c r="W65" s="358"/>
      <c r="X65" s="355"/>
      <c r="Y65" s="358"/>
      <c r="Z65" s="358"/>
      <c r="AA65" s="355"/>
      <c r="AB65" s="358"/>
      <c r="AC65" s="346"/>
      <c r="AD65" s="355"/>
      <c r="AE65" s="234"/>
      <c r="AF65" s="234"/>
      <c r="AG65" s="355"/>
      <c r="AH65" s="358"/>
      <c r="AI65" s="358"/>
      <c r="AJ65" s="355"/>
      <c r="AK65" s="358"/>
      <c r="AL65" s="358"/>
      <c r="AM65" s="355"/>
      <c r="AN65" s="358"/>
      <c r="AO65" s="358"/>
      <c r="AP65" s="358"/>
      <c r="AQ65" s="358"/>
      <c r="AR65" s="358"/>
      <c r="AS65" s="358"/>
      <c r="AT65" s="340">
        <f t="shared" si="2"/>
        <v>0</v>
      </c>
      <c r="AU65" s="354"/>
      <c r="AV65" s="352">
        <f t="shared" si="3"/>
        <v>0</v>
      </c>
    </row>
    <row r="66" spans="1:48" ht="69.75" customHeight="1">
      <c r="A66" s="324" t="s">
        <v>43</v>
      </c>
      <c r="B66" s="5"/>
      <c r="C66" s="106" t="s">
        <v>200</v>
      </c>
      <c r="D66" s="358"/>
      <c r="E66" s="358"/>
      <c r="F66" s="355"/>
      <c r="G66" s="358"/>
      <c r="H66" s="358"/>
      <c r="I66" s="355"/>
      <c r="J66" s="358"/>
      <c r="K66" s="358"/>
      <c r="L66" s="355"/>
      <c r="M66" s="331"/>
      <c r="N66" s="331"/>
      <c r="O66" s="355"/>
      <c r="P66" s="358"/>
      <c r="Q66" s="358"/>
      <c r="R66" s="355"/>
      <c r="S66" s="358"/>
      <c r="T66" s="358"/>
      <c r="U66" s="355"/>
      <c r="V66" s="358"/>
      <c r="W66" s="358"/>
      <c r="X66" s="355"/>
      <c r="Y66" s="358"/>
      <c r="Z66" s="358"/>
      <c r="AA66" s="355"/>
      <c r="AB66" s="358"/>
      <c r="AC66" s="346"/>
      <c r="AD66" s="355"/>
      <c r="AE66" s="234"/>
      <c r="AF66" s="234"/>
      <c r="AG66" s="355"/>
      <c r="AH66" s="358"/>
      <c r="AI66" s="358"/>
      <c r="AJ66" s="355"/>
      <c r="AK66" s="358"/>
      <c r="AL66" s="358"/>
      <c r="AM66" s="355"/>
      <c r="AN66" s="358"/>
      <c r="AO66" s="358"/>
      <c r="AP66" s="358"/>
      <c r="AQ66" s="358"/>
      <c r="AR66" s="358"/>
      <c r="AS66" s="358"/>
      <c r="AT66" s="340">
        <f t="shared" si="2"/>
        <v>0</v>
      </c>
      <c r="AU66" s="354"/>
      <c r="AV66" s="352">
        <f t="shared" si="3"/>
        <v>0</v>
      </c>
    </row>
    <row r="67" spans="1:48" ht="75" customHeight="1">
      <c r="A67" s="325" t="s">
        <v>228</v>
      </c>
      <c r="B67" s="5"/>
      <c r="C67" s="106" t="s">
        <v>200</v>
      </c>
      <c r="D67" s="358"/>
      <c r="E67" s="358"/>
      <c r="F67" s="355"/>
      <c r="G67" s="358"/>
      <c r="H67" s="358"/>
      <c r="I67" s="355"/>
      <c r="J67" s="358"/>
      <c r="K67" s="358"/>
      <c r="L67" s="355"/>
      <c r="M67" s="331"/>
      <c r="N67" s="331"/>
      <c r="O67" s="355"/>
      <c r="P67" s="358"/>
      <c r="Q67" s="358"/>
      <c r="R67" s="355"/>
      <c r="S67" s="358"/>
      <c r="T67" s="358"/>
      <c r="U67" s="355"/>
      <c r="V67" s="358"/>
      <c r="W67" s="358"/>
      <c r="X67" s="355"/>
      <c r="Y67" s="358"/>
      <c r="Z67" s="358"/>
      <c r="AA67" s="355"/>
      <c r="AB67" s="358">
        <v>6.5000000000000002E-2</v>
      </c>
      <c r="AC67" s="346">
        <f>AB67*AB27</f>
        <v>7.9300000000000006</v>
      </c>
      <c r="AD67" s="355"/>
      <c r="AE67" s="234"/>
      <c r="AF67" s="234"/>
      <c r="AG67" s="355"/>
      <c r="AH67" s="358"/>
      <c r="AI67" s="358"/>
      <c r="AJ67" s="355"/>
      <c r="AK67" s="358"/>
      <c r="AL67" s="358"/>
      <c r="AM67" s="355"/>
      <c r="AN67" s="358"/>
      <c r="AO67" s="358"/>
      <c r="AP67" s="358"/>
      <c r="AQ67" s="358"/>
      <c r="AR67" s="358"/>
      <c r="AS67" s="358"/>
      <c r="AT67" s="341">
        <f t="shared" si="2"/>
        <v>7.9300000000000006</v>
      </c>
      <c r="AU67" s="354">
        <v>82.5</v>
      </c>
      <c r="AV67" s="352">
        <f t="shared" si="3"/>
        <v>654.22500000000002</v>
      </c>
    </row>
    <row r="68" spans="1:48" ht="59.25">
      <c r="A68" s="238" t="s">
        <v>44</v>
      </c>
      <c r="B68" s="5"/>
      <c r="C68" s="106" t="s">
        <v>200</v>
      </c>
      <c r="D68" s="358"/>
      <c r="E68" s="358"/>
      <c r="F68" s="355"/>
      <c r="G68" s="358"/>
      <c r="H68" s="358"/>
      <c r="I68" s="355"/>
      <c r="J68" s="358"/>
      <c r="K68" s="358"/>
      <c r="L68" s="355"/>
      <c r="M68" s="331"/>
      <c r="N68" s="331"/>
      <c r="O68" s="355"/>
      <c r="P68" s="358"/>
      <c r="Q68" s="358"/>
      <c r="R68" s="355"/>
      <c r="S68" s="358"/>
      <c r="T68" s="358"/>
      <c r="U68" s="355"/>
      <c r="V68" s="358"/>
      <c r="W68" s="358"/>
      <c r="X68" s="355"/>
      <c r="Y68" s="358"/>
      <c r="Z68" s="358"/>
      <c r="AA68" s="355"/>
      <c r="AB68" s="358"/>
      <c r="AC68" s="346"/>
      <c r="AD68" s="355"/>
      <c r="AE68" s="234"/>
      <c r="AF68" s="234"/>
      <c r="AG68" s="355"/>
      <c r="AH68" s="358"/>
      <c r="AI68" s="358"/>
      <c r="AJ68" s="355"/>
      <c r="AK68" s="358"/>
      <c r="AL68" s="358"/>
      <c r="AM68" s="355"/>
      <c r="AN68" s="358"/>
      <c r="AO68" s="358"/>
      <c r="AP68" s="358"/>
      <c r="AQ68" s="358"/>
      <c r="AR68" s="358"/>
      <c r="AS68" s="358"/>
      <c r="AT68" s="340">
        <f t="shared" si="2"/>
        <v>0</v>
      </c>
      <c r="AU68" s="354"/>
      <c r="AV68" s="352">
        <f t="shared" si="3"/>
        <v>0</v>
      </c>
    </row>
    <row r="69" spans="1:48" ht="59.25">
      <c r="A69" s="238" t="s">
        <v>198</v>
      </c>
      <c r="B69" s="5"/>
      <c r="C69" s="106" t="s">
        <v>200</v>
      </c>
      <c r="D69" s="358"/>
      <c r="E69" s="358"/>
      <c r="F69" s="355"/>
      <c r="G69" s="358"/>
      <c r="H69" s="358"/>
      <c r="I69" s="355"/>
      <c r="J69" s="358"/>
      <c r="K69" s="358"/>
      <c r="L69" s="355"/>
      <c r="M69" s="331"/>
      <c r="N69" s="331"/>
      <c r="O69" s="355"/>
      <c r="P69" s="358"/>
      <c r="Q69" s="358"/>
      <c r="R69" s="355"/>
      <c r="S69" s="358"/>
      <c r="T69" s="358"/>
      <c r="U69" s="355"/>
      <c r="V69" s="358"/>
      <c r="W69" s="358"/>
      <c r="X69" s="355"/>
      <c r="Y69" s="358"/>
      <c r="Z69" s="358"/>
      <c r="AA69" s="355"/>
      <c r="AB69" s="358"/>
      <c r="AC69" s="346"/>
      <c r="AD69" s="355"/>
      <c r="AE69" s="234"/>
      <c r="AF69" s="234"/>
      <c r="AG69" s="355"/>
      <c r="AH69" s="358"/>
      <c r="AI69" s="358"/>
      <c r="AJ69" s="355"/>
      <c r="AK69" s="358"/>
      <c r="AL69" s="358"/>
      <c r="AM69" s="355"/>
      <c r="AN69" s="358"/>
      <c r="AO69" s="358"/>
      <c r="AP69" s="358"/>
      <c r="AQ69" s="358"/>
      <c r="AR69" s="358"/>
      <c r="AS69" s="358"/>
      <c r="AT69" s="340">
        <f t="shared" si="2"/>
        <v>0</v>
      </c>
      <c r="AU69" s="354"/>
      <c r="AV69" s="352">
        <f t="shared" si="3"/>
        <v>0</v>
      </c>
    </row>
    <row r="70" spans="1:48" ht="63" customHeight="1">
      <c r="A70" s="238" t="s">
        <v>45</v>
      </c>
      <c r="B70" s="5"/>
      <c r="C70" s="106" t="s">
        <v>200</v>
      </c>
      <c r="D70" s="358"/>
      <c r="E70" s="358"/>
      <c r="F70" s="355"/>
      <c r="G70" s="358"/>
      <c r="H70" s="358"/>
      <c r="I70" s="355"/>
      <c r="J70" s="358"/>
      <c r="K70" s="358"/>
      <c r="L70" s="355"/>
      <c r="M70" s="331"/>
      <c r="N70" s="331"/>
      <c r="O70" s="355"/>
      <c r="P70" s="358"/>
      <c r="Q70" s="358"/>
      <c r="R70" s="355"/>
      <c r="S70" s="358"/>
      <c r="T70" s="358"/>
      <c r="U70" s="355"/>
      <c r="V70" s="358"/>
      <c r="W70" s="358"/>
      <c r="X70" s="355"/>
      <c r="Y70" s="358"/>
      <c r="Z70" s="358"/>
      <c r="AA70" s="355"/>
      <c r="AB70" s="358"/>
      <c r="AC70" s="346"/>
      <c r="AD70" s="355"/>
      <c r="AE70" s="234"/>
      <c r="AF70" s="234"/>
      <c r="AG70" s="355"/>
      <c r="AH70" s="358"/>
      <c r="AI70" s="358"/>
      <c r="AJ70" s="355"/>
      <c r="AK70" s="358"/>
      <c r="AL70" s="358"/>
      <c r="AM70" s="355"/>
      <c r="AN70" s="358"/>
      <c r="AO70" s="358"/>
      <c r="AP70" s="358"/>
      <c r="AQ70" s="358"/>
      <c r="AR70" s="358"/>
      <c r="AS70" s="358"/>
      <c r="AT70" s="340">
        <f t="shared" si="2"/>
        <v>0</v>
      </c>
      <c r="AU70" s="354"/>
      <c r="AV70" s="352">
        <f t="shared" si="3"/>
        <v>0</v>
      </c>
    </row>
    <row r="71" spans="1:48" ht="60.75" customHeight="1">
      <c r="A71" s="238" t="s">
        <v>46</v>
      </c>
      <c r="B71" s="5"/>
      <c r="C71" s="106" t="s">
        <v>200</v>
      </c>
      <c r="D71" s="358"/>
      <c r="E71" s="358"/>
      <c r="F71" s="355"/>
      <c r="G71" s="358"/>
      <c r="H71" s="358"/>
      <c r="I71" s="355"/>
      <c r="J71" s="358"/>
      <c r="K71" s="358"/>
      <c r="L71" s="355"/>
      <c r="M71" s="331"/>
      <c r="N71" s="331"/>
      <c r="O71" s="355"/>
      <c r="P71" s="358">
        <v>0.01</v>
      </c>
      <c r="Q71" s="358">
        <f>P71*P27</f>
        <v>1.33</v>
      </c>
      <c r="R71" s="355"/>
      <c r="S71" s="358"/>
      <c r="T71" s="358"/>
      <c r="U71" s="355"/>
      <c r="V71" s="358">
        <v>2E-3</v>
      </c>
      <c r="W71" s="358">
        <f>V71*V27</f>
        <v>0.24399999999999999</v>
      </c>
      <c r="X71" s="355"/>
      <c r="Y71" s="358"/>
      <c r="Z71" s="358"/>
      <c r="AA71" s="355"/>
      <c r="AB71" s="358"/>
      <c r="AC71" s="346"/>
      <c r="AD71" s="355"/>
      <c r="AE71" s="234"/>
      <c r="AF71" s="234"/>
      <c r="AG71" s="355"/>
      <c r="AH71" s="358">
        <v>1.4999999999999999E-2</v>
      </c>
      <c r="AI71" s="358">
        <f>AH71*AH27</f>
        <v>1.8299999999999998</v>
      </c>
      <c r="AJ71" s="355"/>
      <c r="AK71" s="358"/>
      <c r="AL71" s="358"/>
      <c r="AM71" s="355"/>
      <c r="AN71" s="358"/>
      <c r="AO71" s="358"/>
      <c r="AP71" s="358"/>
      <c r="AQ71" s="358"/>
      <c r="AR71" s="358"/>
      <c r="AS71" s="358"/>
      <c r="AT71" s="341">
        <f>E71+H71+K71+N71+Q71+T71+W71+Z71+AC71+AF71+AI71+AL71+AO71+AQ71+AS71</f>
        <v>3.4039999999999999</v>
      </c>
      <c r="AU71" s="354">
        <v>88.5</v>
      </c>
      <c r="AV71" s="352">
        <f t="shared" si="3"/>
        <v>301.25400000000002</v>
      </c>
    </row>
    <row r="72" spans="1:48" ht="64.5" customHeight="1">
      <c r="A72" s="238" t="s">
        <v>47</v>
      </c>
      <c r="B72" s="5"/>
      <c r="C72" s="106" t="s">
        <v>200</v>
      </c>
      <c r="D72" s="358"/>
      <c r="E72" s="358"/>
      <c r="F72" s="355"/>
      <c r="G72" s="358"/>
      <c r="H72" s="358"/>
      <c r="I72" s="355"/>
      <c r="J72" s="358"/>
      <c r="K72" s="358"/>
      <c r="L72" s="355"/>
      <c r="M72" s="331"/>
      <c r="N72" s="331"/>
      <c r="O72" s="355"/>
      <c r="P72" s="358"/>
      <c r="Q72" s="358"/>
      <c r="R72" s="355"/>
      <c r="S72" s="358"/>
      <c r="T72" s="358"/>
      <c r="U72" s="355"/>
      <c r="V72" s="358"/>
      <c r="W72" s="358"/>
      <c r="X72" s="355"/>
      <c r="Y72" s="358"/>
      <c r="Z72" s="358"/>
      <c r="AA72" s="355"/>
      <c r="AB72" s="358"/>
      <c r="AC72" s="346"/>
      <c r="AD72" s="355"/>
      <c r="AE72" s="234"/>
      <c r="AF72" s="234"/>
      <c r="AG72" s="355"/>
      <c r="AH72" s="358"/>
      <c r="AI72" s="358"/>
      <c r="AJ72" s="355"/>
      <c r="AK72" s="358"/>
      <c r="AL72" s="358"/>
      <c r="AM72" s="355"/>
      <c r="AN72" s="358"/>
      <c r="AO72" s="358"/>
      <c r="AP72" s="358"/>
      <c r="AQ72" s="358"/>
      <c r="AR72" s="358"/>
      <c r="AS72" s="358"/>
      <c r="AT72" s="340">
        <f t="shared" si="2"/>
        <v>0</v>
      </c>
      <c r="AU72" s="354"/>
      <c r="AV72" s="352">
        <f t="shared" si="3"/>
        <v>0</v>
      </c>
    </row>
    <row r="73" spans="1:48" ht="59.25">
      <c r="A73" s="238" t="s">
        <v>48</v>
      </c>
      <c r="B73" s="5"/>
      <c r="C73" s="106" t="s">
        <v>200</v>
      </c>
      <c r="D73" s="358"/>
      <c r="E73" s="358"/>
      <c r="F73" s="355"/>
      <c r="G73" s="358"/>
      <c r="H73" s="358"/>
      <c r="I73" s="355"/>
      <c r="J73" s="358"/>
      <c r="K73" s="358"/>
      <c r="L73" s="355"/>
      <c r="M73" s="331"/>
      <c r="N73" s="331"/>
      <c r="O73" s="355"/>
      <c r="P73" s="358"/>
      <c r="Q73" s="358"/>
      <c r="R73" s="355"/>
      <c r="S73" s="358"/>
      <c r="T73" s="358"/>
      <c r="U73" s="355"/>
      <c r="V73" s="358"/>
      <c r="W73" s="358"/>
      <c r="X73" s="355"/>
      <c r="Y73" s="358"/>
      <c r="Z73" s="358"/>
      <c r="AA73" s="355"/>
      <c r="AB73" s="358"/>
      <c r="AC73" s="346"/>
      <c r="AD73" s="355"/>
      <c r="AE73" s="234"/>
      <c r="AF73" s="234"/>
      <c r="AG73" s="355"/>
      <c r="AH73" s="358"/>
      <c r="AI73" s="358"/>
      <c r="AJ73" s="355"/>
      <c r="AK73" s="358"/>
      <c r="AL73" s="358"/>
      <c r="AM73" s="355"/>
      <c r="AN73" s="358"/>
      <c r="AO73" s="358"/>
      <c r="AP73" s="358"/>
      <c r="AQ73" s="358"/>
      <c r="AR73" s="358"/>
      <c r="AS73" s="358"/>
      <c r="AT73" s="340">
        <f t="shared" si="2"/>
        <v>0</v>
      </c>
      <c r="AU73" s="354"/>
      <c r="AV73" s="352">
        <f t="shared" si="3"/>
        <v>0</v>
      </c>
    </row>
    <row r="74" spans="1:48" ht="137.25">
      <c r="A74" s="238" t="s">
        <v>232</v>
      </c>
      <c r="B74" s="5"/>
      <c r="C74" s="106" t="s">
        <v>200</v>
      </c>
      <c r="D74" s="358"/>
      <c r="E74" s="358"/>
      <c r="F74" s="355"/>
      <c r="G74" s="358"/>
      <c r="H74" s="358"/>
      <c r="I74" s="355"/>
      <c r="J74" s="358"/>
      <c r="K74" s="358"/>
      <c r="L74" s="355"/>
      <c r="M74" s="331"/>
      <c r="N74" s="331"/>
      <c r="O74" s="355"/>
      <c r="P74" s="358"/>
      <c r="Q74" s="358"/>
      <c r="R74" s="355"/>
      <c r="S74" s="358"/>
      <c r="T74" s="358"/>
      <c r="U74" s="355"/>
      <c r="V74" s="358"/>
      <c r="W74" s="358"/>
      <c r="X74" s="355"/>
      <c r="Y74" s="358"/>
      <c r="Z74" s="358"/>
      <c r="AA74" s="355"/>
      <c r="AB74" s="358"/>
      <c r="AC74" s="346"/>
      <c r="AD74" s="355"/>
      <c r="AE74" s="234"/>
      <c r="AF74" s="234"/>
      <c r="AG74" s="355"/>
      <c r="AH74" s="358"/>
      <c r="AI74" s="358"/>
      <c r="AJ74" s="355"/>
      <c r="AK74" s="358"/>
      <c r="AL74" s="358"/>
      <c r="AM74" s="355"/>
      <c r="AN74" s="358"/>
      <c r="AO74" s="358"/>
      <c r="AP74" s="358"/>
      <c r="AQ74" s="358"/>
      <c r="AR74" s="358"/>
      <c r="AS74" s="358"/>
      <c r="AT74" s="340">
        <f t="shared" si="2"/>
        <v>0</v>
      </c>
      <c r="AU74" s="354"/>
      <c r="AV74" s="352">
        <f t="shared" si="3"/>
        <v>0</v>
      </c>
    </row>
    <row r="75" spans="1:48" ht="75.75" customHeight="1">
      <c r="A75" s="238" t="s">
        <v>49</v>
      </c>
      <c r="B75" s="5"/>
      <c r="C75" s="106" t="s">
        <v>200</v>
      </c>
      <c r="D75" s="358"/>
      <c r="E75" s="358"/>
      <c r="F75" s="355"/>
      <c r="G75" s="358"/>
      <c r="H75" s="358"/>
      <c r="I75" s="355"/>
      <c r="J75" s="358"/>
      <c r="K75" s="358"/>
      <c r="L75" s="355"/>
      <c r="M75" s="331"/>
      <c r="N75" s="331"/>
      <c r="O75" s="355"/>
      <c r="P75" s="358"/>
      <c r="Q75" s="358"/>
      <c r="R75" s="355"/>
      <c r="S75" s="358"/>
      <c r="T75" s="358"/>
      <c r="U75" s="355"/>
      <c r="V75" s="358"/>
      <c r="W75" s="358"/>
      <c r="X75" s="355"/>
      <c r="Y75" s="358"/>
      <c r="Z75" s="358"/>
      <c r="AA75" s="355"/>
      <c r="AB75" s="358"/>
      <c r="AC75" s="346"/>
      <c r="AD75" s="355"/>
      <c r="AE75" s="234"/>
      <c r="AF75" s="234"/>
      <c r="AG75" s="355"/>
      <c r="AH75" s="358"/>
      <c r="AI75" s="358"/>
      <c r="AJ75" s="355"/>
      <c r="AK75" s="358"/>
      <c r="AL75" s="358"/>
      <c r="AM75" s="355"/>
      <c r="AN75" s="358"/>
      <c r="AO75" s="358"/>
      <c r="AP75" s="358"/>
      <c r="AQ75" s="358"/>
      <c r="AR75" s="358"/>
      <c r="AS75" s="358"/>
      <c r="AT75" s="340">
        <f t="shared" si="2"/>
        <v>0</v>
      </c>
      <c r="AU75" s="354"/>
      <c r="AV75" s="352">
        <f t="shared" si="3"/>
        <v>0</v>
      </c>
    </row>
    <row r="76" spans="1:48" ht="92.25" customHeight="1">
      <c r="A76" s="238" t="s">
        <v>288</v>
      </c>
      <c r="B76" s="5"/>
      <c r="C76" s="106" t="s">
        <v>200</v>
      </c>
      <c r="D76" s="358"/>
      <c r="E76" s="358"/>
      <c r="F76" s="355"/>
      <c r="G76" s="358"/>
      <c r="H76" s="358"/>
      <c r="I76" s="355"/>
      <c r="J76" s="358"/>
      <c r="K76" s="358"/>
      <c r="L76" s="355"/>
      <c r="M76" s="331"/>
      <c r="N76" s="331"/>
      <c r="O76" s="355"/>
      <c r="P76" s="358"/>
      <c r="Q76" s="358"/>
      <c r="R76" s="355"/>
      <c r="S76" s="358"/>
      <c r="T76" s="358"/>
      <c r="U76" s="355"/>
      <c r="V76" s="358"/>
      <c r="W76" s="358"/>
      <c r="X76" s="355"/>
      <c r="Y76" s="358"/>
      <c r="Z76" s="358"/>
      <c r="AA76" s="355"/>
      <c r="AB76" s="358"/>
      <c r="AC76" s="346"/>
      <c r="AD76" s="355"/>
      <c r="AE76" s="234"/>
      <c r="AF76" s="234"/>
      <c r="AG76" s="355"/>
      <c r="AH76" s="358">
        <v>1.1050000000000001E-2</v>
      </c>
      <c r="AI76" s="358">
        <f>AH76*AH27</f>
        <v>1.3481000000000001</v>
      </c>
      <c r="AJ76" s="355"/>
      <c r="AK76" s="358"/>
      <c r="AL76" s="358"/>
      <c r="AM76" s="355"/>
      <c r="AN76" s="358"/>
      <c r="AO76" s="358"/>
      <c r="AP76" s="358"/>
      <c r="AQ76" s="358"/>
      <c r="AR76" s="358"/>
      <c r="AS76" s="358"/>
      <c r="AT76" s="340">
        <f t="shared" si="2"/>
        <v>1.3481000000000001</v>
      </c>
      <c r="AU76" s="354">
        <v>240</v>
      </c>
      <c r="AV76" s="352">
        <f t="shared" si="3"/>
        <v>323.54400000000004</v>
      </c>
    </row>
    <row r="77" spans="1:48" ht="58.5" customHeight="1">
      <c r="A77" s="238" t="s">
        <v>272</v>
      </c>
      <c r="B77" s="5"/>
      <c r="C77" s="106" t="s">
        <v>200</v>
      </c>
      <c r="D77" s="358"/>
      <c r="E77" s="358"/>
      <c r="F77" s="355"/>
      <c r="G77" s="358"/>
      <c r="H77" s="358"/>
      <c r="I77" s="355"/>
      <c r="J77" s="358"/>
      <c r="K77" s="358"/>
      <c r="L77" s="355"/>
      <c r="M77" s="331"/>
      <c r="N77" s="331">
        <f>M77*M27</f>
        <v>0</v>
      </c>
      <c r="O77" s="355"/>
      <c r="P77" s="358"/>
      <c r="Q77" s="358"/>
      <c r="R77" s="355"/>
      <c r="S77" s="358"/>
      <c r="T77" s="358"/>
      <c r="U77" s="355"/>
      <c r="V77" s="358"/>
      <c r="W77" s="358"/>
      <c r="X77" s="355"/>
      <c r="Y77" s="358"/>
      <c r="Z77" s="358"/>
      <c r="AA77" s="355"/>
      <c r="AB77" s="358"/>
      <c r="AC77" s="346"/>
      <c r="AD77" s="355"/>
      <c r="AE77" s="234"/>
      <c r="AF77" s="234"/>
      <c r="AG77" s="355"/>
      <c r="AH77" s="358"/>
      <c r="AI77" s="358"/>
      <c r="AJ77" s="355"/>
      <c r="AK77" s="358"/>
      <c r="AL77" s="358"/>
      <c r="AM77" s="355"/>
      <c r="AN77" s="358"/>
      <c r="AO77" s="358"/>
      <c r="AP77" s="358"/>
      <c r="AQ77" s="358"/>
      <c r="AR77" s="358"/>
      <c r="AS77" s="358"/>
      <c r="AT77" s="340">
        <f t="shared" si="2"/>
        <v>0</v>
      </c>
      <c r="AU77" s="354"/>
      <c r="AV77" s="352">
        <f t="shared" si="3"/>
        <v>0</v>
      </c>
    </row>
    <row r="78" spans="1:48" ht="59.25">
      <c r="A78" s="238" t="s">
        <v>166</v>
      </c>
      <c r="B78" s="5"/>
      <c r="C78" s="106" t="s">
        <v>200</v>
      </c>
      <c r="D78" s="358"/>
      <c r="E78" s="358"/>
      <c r="F78" s="355"/>
      <c r="G78" s="358"/>
      <c r="H78" s="358"/>
      <c r="I78" s="355"/>
      <c r="J78" s="358"/>
      <c r="K78" s="358"/>
      <c r="L78" s="355"/>
      <c r="M78" s="331">
        <v>0.03</v>
      </c>
      <c r="N78" s="331">
        <f>M78*M27</f>
        <v>3.9899999999999998</v>
      </c>
      <c r="O78" s="355"/>
      <c r="P78" s="358"/>
      <c r="Q78" s="358"/>
      <c r="R78" s="355"/>
      <c r="S78" s="358"/>
      <c r="T78" s="358"/>
      <c r="U78" s="355"/>
      <c r="V78" s="358"/>
      <c r="W78" s="358"/>
      <c r="X78" s="355"/>
      <c r="Y78" s="358"/>
      <c r="Z78" s="358"/>
      <c r="AA78" s="355"/>
      <c r="AB78" s="358"/>
      <c r="AC78" s="346"/>
      <c r="AD78" s="355"/>
      <c r="AE78" s="234"/>
      <c r="AF78" s="234"/>
      <c r="AG78" s="355"/>
      <c r="AH78" s="358"/>
      <c r="AI78" s="358"/>
      <c r="AJ78" s="355"/>
      <c r="AK78" s="358"/>
      <c r="AL78" s="358"/>
      <c r="AM78" s="355"/>
      <c r="AN78" s="358"/>
      <c r="AO78" s="358"/>
      <c r="AP78" s="358"/>
      <c r="AQ78" s="358"/>
      <c r="AR78" s="358"/>
      <c r="AS78" s="358"/>
      <c r="AT78" s="340">
        <f t="shared" si="2"/>
        <v>3.9899999999999998</v>
      </c>
      <c r="AU78" s="354">
        <v>89</v>
      </c>
      <c r="AV78" s="352">
        <f t="shared" si="3"/>
        <v>355.10999999999996</v>
      </c>
    </row>
    <row r="79" spans="1:48" ht="60">
      <c r="A79" s="238" t="s">
        <v>277</v>
      </c>
      <c r="B79" s="5"/>
      <c r="C79" s="106" t="s">
        <v>200</v>
      </c>
      <c r="D79" s="358"/>
      <c r="E79" s="358"/>
      <c r="F79" s="355"/>
      <c r="G79" s="391">
        <v>0.11111</v>
      </c>
      <c r="H79" s="391">
        <f>G79*G27</f>
        <v>14.77763</v>
      </c>
      <c r="I79" s="355"/>
      <c r="J79" s="358"/>
      <c r="K79" s="358"/>
      <c r="L79" s="355"/>
      <c r="M79" s="331"/>
      <c r="N79" s="331"/>
      <c r="O79" s="355"/>
      <c r="P79" s="358"/>
      <c r="Q79" s="358"/>
      <c r="R79" s="355"/>
      <c r="S79" s="358"/>
      <c r="T79" s="358"/>
      <c r="U79" s="355"/>
      <c r="V79" s="358"/>
      <c r="W79" s="358"/>
      <c r="X79" s="355"/>
      <c r="Y79" s="358"/>
      <c r="Z79" s="358"/>
      <c r="AA79" s="355"/>
      <c r="AB79" s="358"/>
      <c r="AC79" s="346"/>
      <c r="AD79" s="355"/>
      <c r="AE79" s="234"/>
      <c r="AF79" s="234"/>
      <c r="AG79" s="355"/>
      <c r="AH79" s="358"/>
      <c r="AI79" s="358"/>
      <c r="AJ79" s="355"/>
      <c r="AK79" s="358"/>
      <c r="AL79" s="358"/>
      <c r="AM79" s="355"/>
      <c r="AN79" s="358"/>
      <c r="AO79" s="358"/>
      <c r="AP79" s="358"/>
      <c r="AQ79" s="358"/>
      <c r="AR79" s="358"/>
      <c r="AS79" s="358"/>
      <c r="AT79" s="341">
        <f t="shared" si="2"/>
        <v>14.77763</v>
      </c>
      <c r="AU79" s="354">
        <v>225</v>
      </c>
      <c r="AV79" s="352">
        <f>AT79*AU79</f>
        <v>3324.96675</v>
      </c>
    </row>
    <row r="80" spans="1:48" ht="72.75" customHeight="1">
      <c r="A80" s="238" t="s">
        <v>240</v>
      </c>
      <c r="B80" s="5"/>
      <c r="C80" s="106" t="s">
        <v>200</v>
      </c>
      <c r="D80" s="358"/>
      <c r="E80" s="358"/>
      <c r="F80" s="355"/>
      <c r="G80" s="358"/>
      <c r="H80" s="358"/>
      <c r="I80" s="355"/>
      <c r="J80" s="358"/>
      <c r="K80" s="358"/>
      <c r="L80" s="355"/>
      <c r="M80" s="331"/>
      <c r="N80" s="331"/>
      <c r="O80" s="355"/>
      <c r="P80" s="358"/>
      <c r="Q80" s="358"/>
      <c r="R80" s="355"/>
      <c r="S80" s="358"/>
      <c r="T80" s="358"/>
      <c r="U80" s="355"/>
      <c r="V80" s="358"/>
      <c r="W80" s="358"/>
      <c r="X80" s="355"/>
      <c r="Y80" s="358"/>
      <c r="Z80" s="358"/>
      <c r="AA80" s="355"/>
      <c r="AB80" s="358"/>
      <c r="AC80" s="346"/>
      <c r="AD80" s="355"/>
      <c r="AE80" s="234"/>
      <c r="AF80" s="234"/>
      <c r="AG80" s="355"/>
      <c r="AH80" s="358"/>
      <c r="AI80" s="358"/>
      <c r="AJ80" s="355"/>
      <c r="AK80" s="358"/>
      <c r="AL80" s="358"/>
      <c r="AM80" s="355"/>
      <c r="AN80" s="358"/>
      <c r="AO80" s="358"/>
      <c r="AP80" s="358"/>
      <c r="AQ80" s="358"/>
      <c r="AR80" s="358"/>
      <c r="AS80" s="358"/>
      <c r="AT80" s="341">
        <f t="shared" si="2"/>
        <v>0</v>
      </c>
      <c r="AU80" s="354">
        <v>90.75</v>
      </c>
      <c r="AV80" s="352">
        <f t="shared" si="3"/>
        <v>0</v>
      </c>
    </row>
    <row r="81" spans="1:48" ht="99.75" customHeight="1">
      <c r="A81" s="238" t="s">
        <v>285</v>
      </c>
      <c r="B81" s="5"/>
      <c r="C81" s="106" t="s">
        <v>200</v>
      </c>
      <c r="D81" s="358"/>
      <c r="E81" s="358"/>
      <c r="F81" s="355"/>
      <c r="G81" s="358"/>
      <c r="H81" s="358"/>
      <c r="I81" s="355"/>
      <c r="J81" s="358"/>
      <c r="K81" s="358"/>
      <c r="L81" s="355"/>
      <c r="M81" s="331"/>
      <c r="N81" s="331"/>
      <c r="O81" s="355"/>
      <c r="P81" s="358"/>
      <c r="Q81" s="358"/>
      <c r="R81" s="355"/>
      <c r="S81" s="358"/>
      <c r="T81" s="358"/>
      <c r="U81" s="355"/>
      <c r="V81" s="358"/>
      <c r="W81" s="358"/>
      <c r="X81" s="355"/>
      <c r="Y81" s="358"/>
      <c r="Z81" s="358"/>
      <c r="AA81" s="355"/>
      <c r="AB81" s="358"/>
      <c r="AC81" s="346"/>
      <c r="AD81" s="355"/>
      <c r="AE81" s="234"/>
      <c r="AF81" s="234"/>
      <c r="AG81" s="355"/>
      <c r="AH81" s="358">
        <v>1.5779999999999999E-2</v>
      </c>
      <c r="AI81" s="358">
        <f>AH81*AH27</f>
        <v>1.9251599999999998</v>
      </c>
      <c r="AJ81" s="355"/>
      <c r="AK81" s="358"/>
      <c r="AL81" s="358"/>
      <c r="AM81" s="355"/>
      <c r="AN81" s="358"/>
      <c r="AO81" s="358"/>
      <c r="AP81" s="358"/>
      <c r="AQ81" s="358"/>
      <c r="AR81" s="358"/>
      <c r="AS81" s="358"/>
      <c r="AT81" s="374">
        <f t="shared" si="2"/>
        <v>1.9251599999999998</v>
      </c>
      <c r="AU81" s="354">
        <v>232.5</v>
      </c>
      <c r="AV81" s="352">
        <f t="shared" si="3"/>
        <v>447.59969999999993</v>
      </c>
    </row>
    <row r="82" spans="1:48" ht="60">
      <c r="A82" s="238" t="s">
        <v>50</v>
      </c>
      <c r="B82" s="5"/>
      <c r="C82" s="106" t="s">
        <v>200</v>
      </c>
      <c r="D82" s="358"/>
      <c r="E82" s="358"/>
      <c r="F82" s="355"/>
      <c r="G82" s="358"/>
      <c r="H82" s="358"/>
      <c r="I82" s="355"/>
      <c r="J82" s="358"/>
      <c r="K82" s="358"/>
      <c r="L82" s="355"/>
      <c r="M82" s="331"/>
      <c r="N82" s="331"/>
      <c r="O82" s="355"/>
      <c r="P82" s="358"/>
      <c r="Q82" s="358"/>
      <c r="R82" s="355"/>
      <c r="S82" s="358"/>
      <c r="T82" s="358"/>
      <c r="U82" s="355"/>
      <c r="V82" s="358">
        <v>1.3679999999999999E-2</v>
      </c>
      <c r="W82" s="358">
        <f>V82*V27</f>
        <v>1.66896</v>
      </c>
      <c r="X82" s="355"/>
      <c r="Y82" s="391">
        <v>3.9199999999999999E-3</v>
      </c>
      <c r="Z82" s="391">
        <f>Y82*Y27</f>
        <v>0.47824</v>
      </c>
      <c r="AA82" s="355"/>
      <c r="AB82" s="358"/>
      <c r="AC82" s="346"/>
      <c r="AD82" s="355"/>
      <c r="AE82" s="234"/>
      <c r="AF82" s="234"/>
      <c r="AG82" s="355"/>
      <c r="AH82" s="358"/>
      <c r="AI82" s="358"/>
      <c r="AJ82" s="355"/>
      <c r="AK82" s="358"/>
      <c r="AL82" s="358"/>
      <c r="AM82" s="355"/>
      <c r="AN82" s="358"/>
      <c r="AO82" s="358"/>
      <c r="AP82" s="358"/>
      <c r="AQ82" s="358"/>
      <c r="AR82" s="358"/>
      <c r="AS82" s="358"/>
      <c r="AT82" s="341">
        <f t="shared" si="2"/>
        <v>2.1471999999999998</v>
      </c>
      <c r="AU82" s="354">
        <v>37.5</v>
      </c>
      <c r="AV82" s="352">
        <f t="shared" si="3"/>
        <v>80.52</v>
      </c>
    </row>
    <row r="83" spans="1:48" ht="60">
      <c r="A83" s="238" t="s">
        <v>51</v>
      </c>
      <c r="B83" s="5"/>
      <c r="C83" s="106" t="s">
        <v>200</v>
      </c>
      <c r="D83" s="358"/>
      <c r="E83" s="358"/>
      <c r="F83" s="355"/>
      <c r="G83" s="358"/>
      <c r="H83" s="358"/>
      <c r="I83" s="355"/>
      <c r="J83" s="358"/>
      <c r="K83" s="358"/>
      <c r="L83" s="355"/>
      <c r="M83" s="331"/>
      <c r="N83" s="331"/>
      <c r="O83" s="355"/>
      <c r="P83" s="358"/>
      <c r="Q83" s="358"/>
      <c r="R83" s="355"/>
      <c r="S83" s="358"/>
      <c r="T83" s="358"/>
      <c r="U83" s="355"/>
      <c r="V83" s="358">
        <v>1.187E-2</v>
      </c>
      <c r="W83" s="358">
        <f>V83*V27</f>
        <v>1.44814</v>
      </c>
      <c r="X83" s="355"/>
      <c r="Y83" s="358">
        <v>4.1200000000000004E-3</v>
      </c>
      <c r="Z83" s="358">
        <f>Y83*Y27</f>
        <v>0.50264000000000009</v>
      </c>
      <c r="AA83" s="355"/>
      <c r="AB83" s="358"/>
      <c r="AC83" s="346"/>
      <c r="AD83" s="355"/>
      <c r="AE83" s="234"/>
      <c r="AF83" s="234"/>
      <c r="AG83" s="355"/>
      <c r="AH83" s="358"/>
      <c r="AI83" s="358"/>
      <c r="AJ83" s="355"/>
      <c r="AK83" s="358"/>
      <c r="AL83" s="358"/>
      <c r="AM83" s="355"/>
      <c r="AN83" s="358"/>
      <c r="AO83" s="358"/>
      <c r="AP83" s="358"/>
      <c r="AQ83" s="358"/>
      <c r="AR83" s="358"/>
      <c r="AS83" s="358"/>
      <c r="AT83" s="341">
        <f t="shared" si="2"/>
        <v>1.95078</v>
      </c>
      <c r="AU83" s="354">
        <v>45</v>
      </c>
      <c r="AV83" s="352">
        <f t="shared" si="3"/>
        <v>87.7851</v>
      </c>
    </row>
    <row r="84" spans="1:48" ht="59.25">
      <c r="A84" s="238" t="s">
        <v>275</v>
      </c>
      <c r="B84" s="5"/>
      <c r="C84" s="106" t="s">
        <v>200</v>
      </c>
      <c r="D84" s="358"/>
      <c r="E84" s="358"/>
      <c r="F84" s="355"/>
      <c r="G84" s="358"/>
      <c r="H84" s="358"/>
      <c r="I84" s="355"/>
      <c r="J84" s="358"/>
      <c r="K84" s="358"/>
      <c r="L84" s="355"/>
      <c r="M84" s="331"/>
      <c r="N84" s="331"/>
      <c r="O84" s="355"/>
      <c r="P84" s="358"/>
      <c r="Q84" s="358"/>
      <c r="R84" s="355"/>
      <c r="S84" s="358"/>
      <c r="T84" s="358"/>
      <c r="U84" s="355"/>
      <c r="V84" s="358">
        <v>0.01</v>
      </c>
      <c r="W84" s="358">
        <f>V84*V27</f>
        <v>1.22</v>
      </c>
      <c r="X84" s="355"/>
      <c r="Y84" s="358"/>
      <c r="Z84" s="358"/>
      <c r="AA84" s="355"/>
      <c r="AB84" s="358"/>
      <c r="AC84" s="346"/>
      <c r="AD84" s="355"/>
      <c r="AE84" s="234"/>
      <c r="AF84" s="234"/>
      <c r="AG84" s="355"/>
      <c r="AH84" s="358"/>
      <c r="AI84" s="358"/>
      <c r="AJ84" s="355"/>
      <c r="AK84" s="358"/>
      <c r="AL84" s="358"/>
      <c r="AM84" s="355"/>
      <c r="AN84" s="358"/>
      <c r="AO84" s="358"/>
      <c r="AP84" s="358"/>
      <c r="AQ84" s="358"/>
      <c r="AR84" s="358"/>
      <c r="AS84" s="358"/>
      <c r="AT84" s="340">
        <f t="shared" si="2"/>
        <v>1.22</v>
      </c>
      <c r="AU84" s="354">
        <v>150</v>
      </c>
      <c r="AV84" s="352">
        <f t="shared" si="3"/>
        <v>183</v>
      </c>
    </row>
    <row r="85" spans="1:48" ht="59.25">
      <c r="A85" s="238" t="s">
        <v>230</v>
      </c>
      <c r="B85" s="5"/>
      <c r="C85" s="106" t="s">
        <v>200</v>
      </c>
      <c r="D85" s="358"/>
      <c r="E85" s="358"/>
      <c r="F85" s="355"/>
      <c r="G85" s="358"/>
      <c r="H85" s="358"/>
      <c r="I85" s="355"/>
      <c r="J85" s="358"/>
      <c r="K85" s="358"/>
      <c r="L85" s="355"/>
      <c r="M85" s="331"/>
      <c r="N85" s="331"/>
      <c r="O85" s="355"/>
      <c r="P85" s="358"/>
      <c r="Q85" s="358"/>
      <c r="R85" s="355"/>
      <c r="S85" s="358"/>
      <c r="T85" s="358"/>
      <c r="U85" s="355"/>
      <c r="V85" s="358">
        <v>2.0000000000000002E-5</v>
      </c>
      <c r="W85" s="358">
        <f>V85*V27</f>
        <v>2.4400000000000003E-3</v>
      </c>
      <c r="X85" s="355"/>
      <c r="Y85" s="358"/>
      <c r="Z85" s="358"/>
      <c r="AA85" s="355"/>
      <c r="AB85" s="358"/>
      <c r="AC85" s="346"/>
      <c r="AD85" s="355"/>
      <c r="AE85" s="234"/>
      <c r="AF85" s="234"/>
      <c r="AG85" s="355"/>
      <c r="AH85" s="358"/>
      <c r="AI85" s="358"/>
      <c r="AJ85" s="355"/>
      <c r="AK85" s="358"/>
      <c r="AL85" s="358"/>
      <c r="AM85" s="355"/>
      <c r="AN85" s="358"/>
      <c r="AO85" s="358"/>
      <c r="AP85" s="358"/>
      <c r="AQ85" s="358"/>
      <c r="AR85" s="358"/>
      <c r="AS85" s="358"/>
      <c r="AT85" s="340">
        <f t="shared" si="2"/>
        <v>2.4400000000000003E-3</v>
      </c>
      <c r="AU85" s="354"/>
      <c r="AV85" s="352">
        <f t="shared" si="3"/>
        <v>0</v>
      </c>
    </row>
    <row r="86" spans="1:48" ht="70.5" customHeight="1">
      <c r="A86" s="238" t="s">
        <v>172</v>
      </c>
      <c r="B86" s="5"/>
      <c r="C86" s="106" t="s">
        <v>200</v>
      </c>
      <c r="D86" s="358"/>
      <c r="E86" s="358"/>
      <c r="F86" s="355"/>
      <c r="G86" s="358"/>
      <c r="H86" s="358"/>
      <c r="I86" s="355"/>
      <c r="J86" s="358"/>
      <c r="K86" s="358"/>
      <c r="L86" s="355"/>
      <c r="M86" s="331"/>
      <c r="N86" s="331"/>
      <c r="O86" s="355"/>
      <c r="P86" s="358"/>
      <c r="Q86" s="358"/>
      <c r="R86" s="355"/>
      <c r="S86" s="358"/>
      <c r="T86" s="358"/>
      <c r="U86" s="355"/>
      <c r="V86" s="358">
        <v>0.01</v>
      </c>
      <c r="W86" s="358">
        <f>V86*V27</f>
        <v>1.22</v>
      </c>
      <c r="X86" s="355"/>
      <c r="Y86" s="358">
        <v>2.1199999999999999E-3</v>
      </c>
      <c r="Z86" s="358">
        <f>Y86*Y27</f>
        <v>0.25863999999999998</v>
      </c>
      <c r="AA86" s="355"/>
      <c r="AB86" s="358"/>
      <c r="AC86" s="346"/>
      <c r="AD86" s="355"/>
      <c r="AE86" s="234"/>
      <c r="AF86" s="234"/>
      <c r="AG86" s="355"/>
      <c r="AH86" s="358"/>
      <c r="AI86" s="358"/>
      <c r="AJ86" s="355"/>
      <c r="AK86" s="358"/>
      <c r="AL86" s="358"/>
      <c r="AM86" s="355"/>
      <c r="AN86" s="358"/>
      <c r="AO86" s="358"/>
      <c r="AP86" s="358"/>
      <c r="AQ86" s="358"/>
      <c r="AR86" s="358"/>
      <c r="AS86" s="358"/>
      <c r="AT86" s="340">
        <f t="shared" si="2"/>
        <v>1.47864</v>
      </c>
      <c r="AU86" s="354">
        <v>135</v>
      </c>
      <c r="AV86" s="352">
        <f t="shared" si="3"/>
        <v>199.6164</v>
      </c>
    </row>
    <row r="87" spans="1:48" ht="92.25">
      <c r="A87" s="238" t="s">
        <v>274</v>
      </c>
      <c r="B87" s="5"/>
      <c r="C87" s="106" t="s">
        <v>200</v>
      </c>
      <c r="D87" s="358"/>
      <c r="E87" s="358"/>
      <c r="F87" s="355"/>
      <c r="G87" s="358"/>
      <c r="H87" s="358"/>
      <c r="I87" s="355"/>
      <c r="J87" s="358"/>
      <c r="K87" s="358"/>
      <c r="L87" s="355"/>
      <c r="M87" s="331"/>
      <c r="N87" s="331"/>
      <c r="O87" s="355"/>
      <c r="P87" s="358"/>
      <c r="Q87" s="358"/>
      <c r="R87" s="355"/>
      <c r="S87" s="358"/>
      <c r="T87" s="358"/>
      <c r="U87" s="355"/>
      <c r="V87" s="358">
        <v>5.3999999999999999E-2</v>
      </c>
      <c r="W87" s="358">
        <f>V87*V27</f>
        <v>6.5880000000000001</v>
      </c>
      <c r="X87" s="355"/>
      <c r="Y87" s="358"/>
      <c r="Z87" s="358"/>
      <c r="AA87" s="355"/>
      <c r="AB87" s="358"/>
      <c r="AC87" s="346"/>
      <c r="AD87" s="355"/>
      <c r="AE87" s="234"/>
      <c r="AF87" s="234"/>
      <c r="AG87" s="355"/>
      <c r="AH87" s="358"/>
      <c r="AI87" s="358"/>
      <c r="AJ87" s="355"/>
      <c r="AK87" s="358"/>
      <c r="AL87" s="358"/>
      <c r="AM87" s="355"/>
      <c r="AN87" s="358"/>
      <c r="AO87" s="358"/>
      <c r="AP87" s="358"/>
      <c r="AQ87" s="358"/>
      <c r="AR87" s="358"/>
      <c r="AS87" s="358"/>
      <c r="AT87" s="340">
        <f t="shared" si="2"/>
        <v>6.5880000000000001</v>
      </c>
      <c r="AU87" s="354">
        <v>298.5</v>
      </c>
      <c r="AV87" s="352">
        <f t="shared" si="3"/>
        <v>1966.518</v>
      </c>
    </row>
    <row r="88" spans="1:48" ht="69" customHeight="1">
      <c r="A88" s="238" t="s">
        <v>52</v>
      </c>
      <c r="B88" s="5"/>
      <c r="C88" s="106" t="s">
        <v>200</v>
      </c>
      <c r="D88" s="358"/>
      <c r="E88" s="358"/>
      <c r="F88" s="355"/>
      <c r="G88" s="358"/>
      <c r="H88" s="358"/>
      <c r="I88" s="355"/>
      <c r="J88" s="358"/>
      <c r="K88" s="358"/>
      <c r="L88" s="355"/>
      <c r="M88" s="331"/>
      <c r="N88" s="331"/>
      <c r="O88" s="355"/>
      <c r="P88" s="358"/>
      <c r="Q88" s="358"/>
      <c r="R88" s="355"/>
      <c r="S88" s="358"/>
      <c r="T88" s="358"/>
      <c r="U88" s="355"/>
      <c r="V88" s="358"/>
      <c r="W88" s="358"/>
      <c r="X88" s="355"/>
      <c r="Y88" s="358"/>
      <c r="Z88" s="358"/>
      <c r="AA88" s="355"/>
      <c r="AB88" s="358"/>
      <c r="AC88" s="346"/>
      <c r="AD88" s="355"/>
      <c r="AE88" s="391">
        <v>2.5000000000000001E-2</v>
      </c>
      <c r="AF88" s="391">
        <f>AE88*AE27</f>
        <v>3.0500000000000003</v>
      </c>
      <c r="AG88" s="355"/>
      <c r="AH88" s="358"/>
      <c r="AI88" s="358"/>
      <c r="AJ88" s="355"/>
      <c r="AK88" s="358"/>
      <c r="AL88" s="358"/>
      <c r="AM88" s="355"/>
      <c r="AN88" s="358"/>
      <c r="AO88" s="358"/>
      <c r="AP88" s="358"/>
      <c r="AQ88" s="358"/>
      <c r="AR88" s="358"/>
      <c r="AS88" s="358"/>
      <c r="AT88" s="341">
        <f t="shared" si="2"/>
        <v>3.0500000000000003</v>
      </c>
      <c r="AU88" s="354">
        <v>40</v>
      </c>
      <c r="AV88" s="352">
        <f t="shared" si="3"/>
        <v>122.00000000000001</v>
      </c>
    </row>
    <row r="89" spans="1:48" ht="72" customHeight="1">
      <c r="A89" s="240" t="s">
        <v>199</v>
      </c>
      <c r="B89" s="8"/>
      <c r="C89" s="106" t="s">
        <v>200</v>
      </c>
      <c r="D89" s="357"/>
      <c r="E89" s="357"/>
      <c r="F89" s="355"/>
      <c r="G89" s="357"/>
      <c r="H89" s="357"/>
      <c r="I89" s="355"/>
      <c r="J89" s="357"/>
      <c r="K89" s="357"/>
      <c r="L89" s="355"/>
      <c r="M89" s="333">
        <v>0.02</v>
      </c>
      <c r="N89" s="333">
        <f>M89*M27</f>
        <v>2.66</v>
      </c>
      <c r="O89" s="355"/>
      <c r="P89" s="357"/>
      <c r="Q89" s="357"/>
      <c r="R89" s="355"/>
      <c r="S89" s="357"/>
      <c r="T89" s="357"/>
      <c r="U89" s="355"/>
      <c r="V89" s="357"/>
      <c r="W89" s="357"/>
      <c r="X89" s="355"/>
      <c r="Y89" s="357"/>
      <c r="Z89" s="357"/>
      <c r="AA89" s="355"/>
      <c r="AB89" s="357"/>
      <c r="AC89" s="345"/>
      <c r="AD89" s="355"/>
      <c r="AE89" s="395">
        <v>2.5000000000000001E-2</v>
      </c>
      <c r="AF89" s="395">
        <f>AE89*AE27</f>
        <v>3.0500000000000003</v>
      </c>
      <c r="AG89" s="355"/>
      <c r="AH89" s="357"/>
      <c r="AI89" s="357"/>
      <c r="AJ89" s="355"/>
      <c r="AK89" s="357"/>
      <c r="AL89" s="357"/>
      <c r="AM89" s="355"/>
      <c r="AN89" s="357"/>
      <c r="AO89" s="357"/>
      <c r="AP89" s="357"/>
      <c r="AQ89" s="357"/>
      <c r="AR89" s="357"/>
      <c r="AS89" s="357"/>
      <c r="AT89" s="341">
        <f t="shared" si="2"/>
        <v>5.7100000000000009</v>
      </c>
      <c r="AU89" s="353">
        <v>50</v>
      </c>
      <c r="AV89" s="352">
        <f t="shared" si="3"/>
        <v>285.50000000000006</v>
      </c>
    </row>
    <row r="90" spans="1:48" ht="60">
      <c r="A90" s="239" t="s">
        <v>237</v>
      </c>
      <c r="B90" s="8"/>
      <c r="C90" s="106" t="s">
        <v>200</v>
      </c>
      <c r="D90" s="357"/>
      <c r="E90" s="357"/>
      <c r="F90" s="355"/>
      <c r="G90" s="357"/>
      <c r="H90" s="357"/>
      <c r="I90" s="355"/>
      <c r="J90" s="357"/>
      <c r="K90" s="357"/>
      <c r="L90" s="355"/>
      <c r="M90" s="333"/>
      <c r="N90" s="333"/>
      <c r="O90" s="355"/>
      <c r="P90" s="357"/>
      <c r="Q90" s="357"/>
      <c r="R90" s="355"/>
      <c r="S90" s="357"/>
      <c r="T90" s="357"/>
      <c r="U90" s="355"/>
      <c r="V90" s="357"/>
      <c r="W90" s="357"/>
      <c r="X90" s="355"/>
      <c r="Y90" s="357"/>
      <c r="Z90" s="357"/>
      <c r="AA90" s="355"/>
      <c r="AB90" s="357"/>
      <c r="AC90" s="345"/>
      <c r="AD90" s="355"/>
      <c r="AE90" s="395"/>
      <c r="AF90" s="395"/>
      <c r="AG90" s="355"/>
      <c r="AH90" s="357"/>
      <c r="AI90" s="357"/>
      <c r="AJ90" s="355"/>
      <c r="AK90" s="357"/>
      <c r="AL90" s="357"/>
      <c r="AM90" s="355"/>
      <c r="AN90" s="357"/>
      <c r="AO90" s="357"/>
      <c r="AP90" s="357"/>
      <c r="AQ90" s="357"/>
      <c r="AR90" s="357"/>
      <c r="AS90" s="357"/>
      <c r="AT90" s="341">
        <f t="shared" si="2"/>
        <v>0</v>
      </c>
      <c r="AU90" s="353">
        <v>675</v>
      </c>
      <c r="AV90" s="352">
        <f t="shared" si="3"/>
        <v>0</v>
      </c>
    </row>
    <row r="91" spans="1:48" ht="59.25">
      <c r="A91" s="240" t="s">
        <v>53</v>
      </c>
      <c r="B91" s="5"/>
      <c r="C91" s="106" t="s">
        <v>200</v>
      </c>
      <c r="D91" s="358"/>
      <c r="E91" s="358"/>
      <c r="F91" s="355"/>
      <c r="G91" s="358"/>
      <c r="H91" s="358"/>
      <c r="I91" s="355"/>
      <c r="J91" s="358"/>
      <c r="K91" s="358"/>
      <c r="L91" s="355"/>
      <c r="M91" s="331"/>
      <c r="N91" s="331"/>
      <c r="O91" s="355"/>
      <c r="P91" s="358"/>
      <c r="Q91" s="358"/>
      <c r="R91" s="355"/>
      <c r="S91" s="358"/>
      <c r="T91" s="358"/>
      <c r="U91" s="355"/>
      <c r="V91" s="358"/>
      <c r="W91" s="358"/>
      <c r="X91" s="355"/>
      <c r="Y91" s="358"/>
      <c r="Z91" s="358"/>
      <c r="AA91" s="355"/>
      <c r="AB91" s="358"/>
      <c r="AC91" s="346"/>
      <c r="AD91" s="355"/>
      <c r="AE91" s="234"/>
      <c r="AF91" s="234"/>
      <c r="AG91" s="355"/>
      <c r="AH91" s="358"/>
      <c r="AI91" s="358"/>
      <c r="AJ91" s="355"/>
      <c r="AK91" s="358"/>
      <c r="AL91" s="358"/>
      <c r="AM91" s="355"/>
      <c r="AN91" s="358"/>
      <c r="AO91" s="358"/>
      <c r="AP91" s="358"/>
      <c r="AQ91" s="358"/>
      <c r="AR91" s="358"/>
      <c r="AS91" s="358"/>
      <c r="AT91" s="340">
        <f t="shared" si="2"/>
        <v>0</v>
      </c>
      <c r="AU91" s="354"/>
      <c r="AV91" s="352">
        <f t="shared" si="3"/>
        <v>0</v>
      </c>
    </row>
    <row r="92" spans="1:48" ht="60">
      <c r="A92" s="240" t="s">
        <v>170</v>
      </c>
      <c r="B92" s="5"/>
      <c r="C92" s="106" t="s">
        <v>200</v>
      </c>
      <c r="D92" s="359">
        <v>5.0000000000000001E-4</v>
      </c>
      <c r="E92" s="358">
        <f>D92*D27</f>
        <v>6.6500000000000004E-2</v>
      </c>
      <c r="F92" s="355"/>
      <c r="G92" s="358"/>
      <c r="H92" s="358"/>
      <c r="I92" s="355"/>
      <c r="J92" s="358"/>
      <c r="K92" s="358"/>
      <c r="L92" s="355"/>
      <c r="M92" s="358"/>
      <c r="N92" s="358"/>
      <c r="O92" s="355"/>
      <c r="P92" s="358"/>
      <c r="Q92" s="358"/>
      <c r="R92" s="355"/>
      <c r="S92" s="358"/>
      <c r="T92" s="358"/>
      <c r="U92" s="355"/>
      <c r="V92" s="359">
        <v>5.0000000000000001E-4</v>
      </c>
      <c r="W92" s="358">
        <f>V92*V27</f>
        <v>6.0999999999999999E-2</v>
      </c>
      <c r="X92" s="355"/>
      <c r="Y92" s="358">
        <v>4.0000000000000002E-4</v>
      </c>
      <c r="Z92" s="358">
        <f>Y92*Y27</f>
        <v>4.8800000000000003E-2</v>
      </c>
      <c r="AA92" s="355"/>
      <c r="AB92" s="358">
        <v>5.0000000000000001E-4</v>
      </c>
      <c r="AC92" s="346">
        <f>AB92*AB27</f>
        <v>6.0999999999999999E-2</v>
      </c>
      <c r="AD92" s="355"/>
      <c r="AE92" s="234"/>
      <c r="AF92" s="234"/>
      <c r="AG92" s="355"/>
      <c r="AH92" s="358"/>
      <c r="AI92" s="358"/>
      <c r="AJ92" s="355"/>
      <c r="AK92" s="358"/>
      <c r="AL92" s="358"/>
      <c r="AM92" s="355"/>
      <c r="AN92" s="359"/>
      <c r="AO92" s="358"/>
      <c r="AP92" s="358"/>
      <c r="AQ92" s="358"/>
      <c r="AR92" s="358"/>
      <c r="AS92" s="358"/>
      <c r="AT92" s="342">
        <f t="shared" si="2"/>
        <v>0.23730000000000001</v>
      </c>
      <c r="AU92" s="354">
        <v>18</v>
      </c>
      <c r="AV92" s="349">
        <f t="shared" si="3"/>
        <v>4.2713999999999999</v>
      </c>
    </row>
    <row r="93" spans="1:48" ht="78.75" customHeight="1">
      <c r="A93" s="240" t="s">
        <v>229</v>
      </c>
      <c r="B93" s="5"/>
      <c r="C93" s="106" t="s">
        <v>200</v>
      </c>
      <c r="D93" s="358"/>
      <c r="E93" s="358"/>
      <c r="F93" s="355"/>
      <c r="G93" s="358"/>
      <c r="H93" s="358"/>
      <c r="I93" s="355"/>
      <c r="J93" s="358"/>
      <c r="K93" s="358"/>
      <c r="L93" s="355"/>
      <c r="M93" s="358"/>
      <c r="N93" s="358"/>
      <c r="O93" s="355"/>
      <c r="P93" s="358"/>
      <c r="Q93" s="358"/>
      <c r="R93" s="355"/>
      <c r="S93" s="358">
        <v>0.06</v>
      </c>
      <c r="T93" s="358">
        <f>S93*S27</f>
        <v>7.3199999999999994</v>
      </c>
      <c r="U93" s="355"/>
      <c r="V93" s="358"/>
      <c r="W93" s="358"/>
      <c r="X93" s="355"/>
      <c r="Y93" s="358"/>
      <c r="Z93" s="358"/>
      <c r="AA93" s="355"/>
      <c r="AB93" s="358"/>
      <c r="AC93" s="346"/>
      <c r="AD93" s="355"/>
      <c r="AE93" s="234"/>
      <c r="AF93" s="234"/>
      <c r="AG93" s="355"/>
      <c r="AH93" s="358"/>
      <c r="AI93" s="358"/>
      <c r="AJ93" s="355"/>
      <c r="AK93" s="358"/>
      <c r="AL93" s="358"/>
      <c r="AM93" s="355"/>
      <c r="AN93" s="358"/>
      <c r="AO93" s="358"/>
      <c r="AP93" s="358"/>
      <c r="AQ93" s="358"/>
      <c r="AR93" s="358"/>
      <c r="AS93" s="358"/>
      <c r="AT93" s="344">
        <f t="shared" si="2"/>
        <v>7.3199999999999994</v>
      </c>
      <c r="AU93" s="354">
        <v>180</v>
      </c>
      <c r="AV93" s="349">
        <f t="shared" si="3"/>
        <v>1317.6</v>
      </c>
    </row>
    <row r="94" spans="1:48" ht="75" customHeight="1">
      <c r="A94" s="240" t="s">
        <v>224</v>
      </c>
      <c r="B94" s="5"/>
      <c r="C94" s="106" t="s">
        <v>200</v>
      </c>
      <c r="D94" s="358"/>
      <c r="E94" s="358"/>
      <c r="F94" s="355"/>
      <c r="G94" s="358"/>
      <c r="H94" s="358"/>
      <c r="I94" s="355"/>
      <c r="J94" s="358"/>
      <c r="K94" s="358"/>
      <c r="L94" s="355"/>
      <c r="M94" s="358"/>
      <c r="N94" s="358"/>
      <c r="O94" s="355"/>
      <c r="P94" s="358"/>
      <c r="Q94" s="358"/>
      <c r="R94" s="355"/>
      <c r="S94" s="358"/>
      <c r="T94" s="358"/>
      <c r="U94" s="355"/>
      <c r="V94" s="358">
        <v>1.5E-5</v>
      </c>
      <c r="W94" s="358">
        <f>V94*V27</f>
        <v>1.83E-3</v>
      </c>
      <c r="X94" s="355"/>
      <c r="Y94" s="358">
        <v>1.0000000000000001E-5</v>
      </c>
      <c r="Z94" s="358">
        <f>Y94*Y27</f>
        <v>1.2200000000000002E-3</v>
      </c>
      <c r="AA94" s="355"/>
      <c r="AB94" s="360"/>
      <c r="AC94" s="346"/>
      <c r="AD94" s="355"/>
      <c r="AE94" s="234"/>
      <c r="AF94" s="234"/>
      <c r="AG94" s="355"/>
      <c r="AH94" s="358"/>
      <c r="AI94" s="358"/>
      <c r="AJ94" s="355"/>
      <c r="AK94" s="358"/>
      <c r="AL94" s="358"/>
      <c r="AM94" s="355"/>
      <c r="AN94" s="359"/>
      <c r="AO94" s="358"/>
      <c r="AP94" s="358"/>
      <c r="AQ94" s="358"/>
      <c r="AR94" s="358"/>
      <c r="AS94" s="358"/>
      <c r="AT94" s="343">
        <f t="shared" si="2"/>
        <v>3.0500000000000002E-3</v>
      </c>
      <c r="AU94" s="354">
        <v>720</v>
      </c>
      <c r="AV94" s="349">
        <f t="shared" si="3"/>
        <v>2.1960000000000002</v>
      </c>
    </row>
    <row r="95" spans="1:48" ht="81.75" customHeight="1">
      <c r="A95" s="240" t="s">
        <v>273</v>
      </c>
      <c r="B95" s="5"/>
      <c r="C95" s="106" t="s">
        <v>200</v>
      </c>
      <c r="D95" s="358"/>
      <c r="E95" s="358"/>
      <c r="F95" s="355"/>
      <c r="G95" s="358"/>
      <c r="H95" s="358"/>
      <c r="I95" s="355"/>
      <c r="J95" s="358"/>
      <c r="K95" s="358"/>
      <c r="L95" s="355"/>
      <c r="M95" s="358"/>
      <c r="N95" s="358"/>
      <c r="O95" s="355"/>
      <c r="P95" s="358">
        <v>4.0000000000000001E-3</v>
      </c>
      <c r="Q95" s="358">
        <f>P95*P27</f>
        <v>0.53200000000000003</v>
      </c>
      <c r="R95" s="355"/>
      <c r="S95" s="358"/>
      <c r="T95" s="358"/>
      <c r="U95" s="355"/>
      <c r="V95" s="358"/>
      <c r="W95" s="358"/>
      <c r="X95" s="355"/>
      <c r="Y95" s="358"/>
      <c r="Z95" s="358"/>
      <c r="AA95" s="355"/>
      <c r="AB95" s="358"/>
      <c r="AC95" s="346"/>
      <c r="AD95" s="355"/>
      <c r="AE95" s="234"/>
      <c r="AF95" s="234"/>
      <c r="AG95" s="355"/>
      <c r="AH95" s="358"/>
      <c r="AI95" s="358"/>
      <c r="AJ95" s="355"/>
      <c r="AK95" s="358"/>
      <c r="AL95" s="358"/>
      <c r="AM95" s="355"/>
      <c r="AN95" s="361"/>
      <c r="AO95" s="358"/>
      <c r="AP95" s="358"/>
      <c r="AQ95" s="358"/>
      <c r="AR95" s="358"/>
      <c r="AS95" s="358"/>
      <c r="AT95" s="342">
        <f t="shared" si="2"/>
        <v>0.53200000000000003</v>
      </c>
      <c r="AU95" s="354">
        <v>375</v>
      </c>
      <c r="AV95" s="349">
        <f t="shared" si="3"/>
        <v>199.5</v>
      </c>
    </row>
    <row r="96" spans="1:48" ht="75" customHeight="1">
      <c r="A96" s="240" t="s">
        <v>225</v>
      </c>
      <c r="B96" s="5"/>
      <c r="C96" s="106" t="s">
        <v>200</v>
      </c>
      <c r="D96" s="358"/>
      <c r="E96" s="358"/>
      <c r="F96" s="355"/>
      <c r="G96" s="358"/>
      <c r="H96" s="358"/>
      <c r="I96" s="355"/>
      <c r="J96" s="358"/>
      <c r="K96" s="358"/>
      <c r="L96" s="355"/>
      <c r="M96" s="358"/>
      <c r="N96" s="358"/>
      <c r="O96" s="355"/>
      <c r="P96" s="358"/>
      <c r="Q96" s="358"/>
      <c r="R96" s="355"/>
      <c r="S96" s="358"/>
      <c r="T96" s="358"/>
      <c r="U96" s="355"/>
      <c r="V96" s="358">
        <v>1E-4</v>
      </c>
      <c r="W96" s="358">
        <f>V96*V27</f>
        <v>1.2200000000000001E-2</v>
      </c>
      <c r="X96" s="355"/>
      <c r="Y96" s="358"/>
      <c r="Z96" s="358"/>
      <c r="AA96" s="355"/>
      <c r="AB96" s="358"/>
      <c r="AC96" s="346"/>
      <c r="AD96" s="355"/>
      <c r="AE96" s="234"/>
      <c r="AF96" s="234"/>
      <c r="AG96" s="355"/>
      <c r="AH96" s="358"/>
      <c r="AI96" s="358"/>
      <c r="AJ96" s="355"/>
      <c r="AK96" s="358"/>
      <c r="AL96" s="358"/>
      <c r="AM96" s="355"/>
      <c r="AN96" s="361"/>
      <c r="AO96" s="358"/>
      <c r="AP96" s="358"/>
      <c r="AQ96" s="358"/>
      <c r="AR96" s="358"/>
      <c r="AS96" s="358"/>
      <c r="AT96" s="343">
        <f t="shared" si="2"/>
        <v>1.2200000000000001E-2</v>
      </c>
      <c r="AU96" s="354">
        <v>810</v>
      </c>
      <c r="AV96" s="349">
        <f t="shared" si="3"/>
        <v>9.8820000000000014</v>
      </c>
    </row>
    <row r="97" spans="1:48" ht="75" customHeight="1">
      <c r="A97" s="240" t="s">
        <v>276</v>
      </c>
      <c r="B97" s="5"/>
      <c r="C97" s="106" t="s">
        <v>200</v>
      </c>
      <c r="D97" s="361"/>
      <c r="E97" s="358"/>
      <c r="F97" s="355"/>
      <c r="G97" s="358"/>
      <c r="H97" s="358"/>
      <c r="I97" s="355"/>
      <c r="J97" s="358"/>
      <c r="K97" s="358"/>
      <c r="L97" s="355"/>
      <c r="M97" s="358"/>
      <c r="N97" s="358"/>
      <c r="O97" s="355"/>
      <c r="P97" s="359"/>
      <c r="Q97" s="358"/>
      <c r="R97" s="355"/>
      <c r="S97" s="358"/>
      <c r="T97" s="358"/>
      <c r="U97" s="355"/>
      <c r="V97" s="358">
        <v>9.6000000000000002E-4</v>
      </c>
      <c r="W97" s="358">
        <f>V97*V27</f>
        <v>0.11712</v>
      </c>
      <c r="X97" s="355"/>
      <c r="Y97" s="358"/>
      <c r="Z97" s="358"/>
      <c r="AA97" s="355"/>
      <c r="AB97" s="358"/>
      <c r="AC97" s="346"/>
      <c r="AD97" s="355"/>
      <c r="AE97" s="234"/>
      <c r="AF97" s="234"/>
      <c r="AG97" s="355"/>
      <c r="AH97" s="358"/>
      <c r="AI97" s="358"/>
      <c r="AJ97" s="355"/>
      <c r="AK97" s="358"/>
      <c r="AL97" s="358"/>
      <c r="AM97" s="355"/>
      <c r="AN97" s="361"/>
      <c r="AO97" s="358"/>
      <c r="AP97" s="358"/>
      <c r="AQ97" s="358"/>
      <c r="AR97" s="358"/>
      <c r="AS97" s="358"/>
      <c r="AT97" s="344">
        <f t="shared" si="2"/>
        <v>0.11712</v>
      </c>
      <c r="AU97" s="354">
        <v>225</v>
      </c>
      <c r="AV97" s="349">
        <f t="shared" si="3"/>
        <v>26.352</v>
      </c>
    </row>
    <row r="98" spans="1:48" ht="60" customHeight="1">
      <c r="A98" s="242"/>
      <c r="B98" s="5"/>
      <c r="C98" s="5"/>
      <c r="D98" s="285"/>
      <c r="E98" s="285"/>
      <c r="F98" s="287">
        <f>SUM(F61:F97)+F53</f>
        <v>0</v>
      </c>
      <c r="G98" s="285"/>
      <c r="H98" s="285"/>
      <c r="I98" s="287">
        <f>SUM(I61:I97)+I53</f>
        <v>0</v>
      </c>
      <c r="J98" s="285"/>
      <c r="K98" s="285"/>
      <c r="L98" s="287">
        <f>SUM(L61:L97)+L53</f>
        <v>0</v>
      </c>
      <c r="M98" s="285"/>
      <c r="N98" s="285"/>
      <c r="O98" s="285">
        <f>SUM(O61:O97)+O53</f>
        <v>0</v>
      </c>
      <c r="P98" s="285"/>
      <c r="Q98" s="285"/>
      <c r="R98" s="287">
        <f>SUM(R61:R97)+R53</f>
        <v>0</v>
      </c>
      <c r="S98" s="285"/>
      <c r="T98" s="285"/>
      <c r="U98" s="287">
        <f>SUM(U61:U92)+U53</f>
        <v>0</v>
      </c>
      <c r="V98" s="285"/>
      <c r="W98" s="285"/>
      <c r="X98" s="287">
        <f>SUM(X61:X92)+X53</f>
        <v>0</v>
      </c>
      <c r="Y98" s="285"/>
      <c r="Z98" s="285"/>
      <c r="AA98" s="287">
        <f>SUM(AA61:AA92)+AA53</f>
        <v>0</v>
      </c>
      <c r="AB98" s="285"/>
      <c r="AC98" s="279"/>
      <c r="AD98" s="287">
        <f>SUM(AD61:AD97)+AD53</f>
        <v>0</v>
      </c>
      <c r="AE98" s="94"/>
      <c r="AF98" s="94"/>
      <c r="AG98" s="287">
        <f>SUM(AG61:AG97)+AG53</f>
        <v>0</v>
      </c>
      <c r="AH98" s="285"/>
      <c r="AI98" s="285"/>
      <c r="AJ98" s="285">
        <f>SUM(AJ61:AJ97)+AJ53</f>
        <v>0</v>
      </c>
      <c r="AK98" s="285"/>
      <c r="AL98" s="285"/>
      <c r="AM98" s="287">
        <f>SUM(AM61:AM97)+AM53</f>
        <v>0</v>
      </c>
      <c r="AN98" s="285"/>
      <c r="AO98" s="285"/>
      <c r="AP98" s="285"/>
      <c r="AQ98" s="285"/>
      <c r="AR98" s="285"/>
      <c r="AS98" s="285"/>
      <c r="AT98" s="284"/>
      <c r="AU98" s="89"/>
      <c r="AV98" s="96"/>
    </row>
    <row r="99" spans="1:48" ht="30">
      <c r="A99" s="29"/>
      <c r="B99" s="5"/>
      <c r="C99" s="5"/>
      <c r="D99" s="5"/>
      <c r="E99" s="5"/>
      <c r="F99" s="106">
        <f>F98/D27</f>
        <v>0</v>
      </c>
      <c r="G99" s="106"/>
      <c r="H99" s="106"/>
      <c r="I99" s="106">
        <f>I98/G27</f>
        <v>0</v>
      </c>
      <c r="J99" s="106"/>
      <c r="K99" s="106"/>
      <c r="L99" s="106" t="e">
        <f>L98/J27</f>
        <v>#DIV/0!</v>
      </c>
      <c r="M99" s="106"/>
      <c r="N99" s="106"/>
      <c r="O99" s="106">
        <f>O98/M27</f>
        <v>0</v>
      </c>
      <c r="P99" s="106"/>
      <c r="Q99" s="106"/>
      <c r="R99" s="94">
        <f>R98/P27</f>
        <v>0</v>
      </c>
      <c r="S99" s="106"/>
      <c r="T99" s="106"/>
      <c r="U99" s="94">
        <f>U98/S27</f>
        <v>0</v>
      </c>
      <c r="V99" s="106"/>
      <c r="W99" s="106"/>
      <c r="X99" s="106">
        <f>X98/V27</f>
        <v>0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4">
        <f>AG98/AE27</f>
        <v>0</v>
      </c>
      <c r="AH99" s="106"/>
      <c r="AI99" s="106"/>
      <c r="AJ99" s="94">
        <f>AJ98/AH27</f>
        <v>0</v>
      </c>
      <c r="AK99" s="106"/>
      <c r="AL99" s="106"/>
      <c r="AM99" s="106" t="e">
        <f>AM98/AK27</f>
        <v>#DIV/0!</v>
      </c>
      <c r="AN99" s="106"/>
      <c r="AO99" s="106"/>
      <c r="AP99" s="106"/>
      <c r="AQ99" s="5"/>
      <c r="AR99" s="5"/>
      <c r="AS99" s="5"/>
      <c r="AT99" s="96"/>
      <c r="AU99" s="89"/>
      <c r="AV99" s="441">
        <f>SUM(AV29:AV97)</f>
        <v>26748.844750000004</v>
      </c>
    </row>
    <row r="100" spans="1:48">
      <c r="AM100" s="109"/>
    </row>
    <row r="101" spans="1:48" ht="33">
      <c r="A101" s="243" t="s">
        <v>74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44"/>
      <c r="Z101" s="243" t="s">
        <v>291</v>
      </c>
      <c r="AA101" s="245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</row>
    <row r="102" spans="1:48" ht="33">
      <c r="A102" s="243" t="s">
        <v>73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44"/>
      <c r="Z102" s="243" t="s">
        <v>54</v>
      </c>
      <c r="AA102" s="245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</row>
    <row r="103" spans="1:48" ht="33">
      <c r="A103" s="243" t="s">
        <v>94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44"/>
      <c r="Z103" s="243" t="s">
        <v>292</v>
      </c>
      <c r="AA103" s="245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</row>
    <row r="104" spans="1:48" ht="33">
      <c r="A104" s="243" t="s">
        <v>58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44"/>
      <c r="Z104" s="243" t="s">
        <v>54</v>
      </c>
      <c r="AA104" s="245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</row>
    <row r="105" spans="1:48" ht="33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</row>
    <row r="106" spans="1:48" ht="33">
      <c r="A106" s="244" t="s">
        <v>290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</row>
    <row r="107" spans="1:48" ht="33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108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2021-10-25T01:17:02Z</cp:lastPrinted>
  <dcterms:created xsi:type="dcterms:W3CDTF">1998-12-08T10:37:05Z</dcterms:created>
  <dcterms:modified xsi:type="dcterms:W3CDTF">2021-10-25T01:18:35Z</dcterms:modified>
</cp:coreProperties>
</file>